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adessenlinea-my.sharepoint.com/personal/flora_adess_gob_do/Documents/Escritorio/"/>
    </mc:Choice>
  </mc:AlternateContent>
  <xr:revisionPtr revIDLastSave="41" documentId="8_{B3D826BF-9467-48B3-B5E3-0179082518CD}" xr6:coauthVersionLast="47" xr6:coauthVersionMax="47" xr10:uidLastSave="{946937CB-591C-4CB4-A94B-B0B3433762A2}"/>
  <bookViews>
    <workbookView xWindow="-120" yWindow="-120" windowWidth="20730" windowHeight="11040" activeTab="2" xr2:uid="{00000000-000D-0000-FFFF-FFFF00000000}"/>
  </bookViews>
  <sheets>
    <sheet name="Sheet1" sheetId="3" r:id="rId1"/>
    <sheet name="cant. de subs. por benef." sheetId="20" r:id="rId2"/>
    <sheet name="region" sheetId="19" r:id="rId3"/>
    <sheet name="Nom JUL-SEP" sheetId="16" r:id="rId4"/>
    <sheet name="RAS" sheetId="17" r:id="rId5"/>
    <sheet name="Op" sheetId="23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7" l="1"/>
  <c r="E32" i="3"/>
  <c r="E31" i="3"/>
  <c r="G19" i="3"/>
  <c r="E2" i="3"/>
  <c r="H9" i="23"/>
  <c r="H10" i="23"/>
  <c r="H11" i="23"/>
  <c r="G12" i="23" l="1"/>
  <c r="F12" i="23"/>
  <c r="H8" i="23"/>
  <c r="H7" i="23"/>
  <c r="H6" i="23"/>
  <c r="H4" i="23"/>
  <c r="D2" i="3"/>
  <c r="F33" i="3"/>
  <c r="F32" i="3"/>
  <c r="E33" i="3"/>
  <c r="F31" i="3"/>
  <c r="C48" i="3"/>
  <c r="B48" i="3"/>
  <c r="F34" i="3"/>
  <c r="E34" i="3"/>
  <c r="D48" i="3" l="1"/>
  <c r="H12" i="23"/>
  <c r="E7" i="20"/>
  <c r="E8" i="20"/>
  <c r="E3" i="20"/>
  <c r="E2" i="20"/>
  <c r="E4" i="20"/>
  <c r="E5" i="20"/>
  <c r="E6" i="20"/>
  <c r="B6" i="19"/>
  <c r="M6" i="17"/>
  <c r="M7" i="17"/>
  <c r="M8" i="17"/>
  <c r="M9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5" i="17"/>
  <c r="L37" i="17"/>
  <c r="G6" i="17"/>
  <c r="G7" i="17"/>
  <c r="G8" i="17"/>
  <c r="G9" i="17"/>
  <c r="G10" i="17"/>
  <c r="G5" i="17"/>
  <c r="F11" i="17"/>
  <c r="K37" i="17"/>
  <c r="E11" i="17"/>
  <c r="D11" i="17"/>
  <c r="M37" i="17" l="1"/>
  <c r="G11" i="17"/>
  <c r="C3" i="19"/>
  <c r="C2" i="19"/>
  <c r="C4" i="19"/>
  <c r="C5" i="19"/>
  <c r="E10" i="20"/>
  <c r="E7" i="16"/>
  <c r="I7" i="16" s="1"/>
  <c r="E8" i="16"/>
  <c r="I9" i="16" s="1"/>
  <c r="E9" i="16"/>
  <c r="E10" i="16"/>
  <c r="E12" i="16"/>
  <c r="E13" i="16"/>
  <c r="E14" i="16"/>
  <c r="E16" i="16"/>
  <c r="E17" i="16"/>
  <c r="E18" i="16"/>
  <c r="E19" i="16"/>
  <c r="I8" i="16" s="1"/>
  <c r="C22" i="16"/>
  <c r="B22" i="16"/>
  <c r="E20" i="16"/>
  <c r="E15" i="16"/>
  <c r="E11" i="16"/>
  <c r="D22" i="16"/>
  <c r="E6" i="16"/>
  <c r="E22" i="16" l="1"/>
  <c r="F14" i="16" s="1"/>
  <c r="I10" i="16"/>
  <c r="C6" i="19"/>
  <c r="I5" i="16"/>
  <c r="I6" i="16"/>
  <c r="B14" i="3"/>
  <c r="D3" i="3"/>
  <c r="D4" i="3"/>
  <c r="D5" i="3"/>
  <c r="D6" i="3"/>
  <c r="D7" i="3"/>
  <c r="D8" i="3"/>
  <c r="D9" i="3"/>
  <c r="D10" i="3"/>
  <c r="D11" i="3"/>
  <c r="D12" i="3"/>
  <c r="D13" i="3"/>
  <c r="I11" i="16" l="1"/>
  <c r="J7" i="16" s="1"/>
  <c r="F18" i="16"/>
  <c r="F15" i="16"/>
  <c r="F11" i="16"/>
  <c r="F9" i="16"/>
  <c r="F19" i="16"/>
  <c r="F12" i="16"/>
  <c r="F10" i="16"/>
  <c r="F17" i="16"/>
  <c r="F6" i="16"/>
  <c r="F8" i="16"/>
  <c r="F7" i="16"/>
  <c r="F16" i="16"/>
  <c r="F13" i="16"/>
  <c r="F20" i="16"/>
  <c r="D14" i="3"/>
  <c r="E3" i="3" s="1"/>
  <c r="J8" i="16" l="1"/>
  <c r="J10" i="16"/>
  <c r="J9" i="16"/>
  <c r="J5" i="16"/>
  <c r="J6" i="16"/>
  <c r="F19" i="3"/>
  <c r="F22" i="16"/>
  <c r="J11" i="16" l="1"/>
  <c r="C14" i="3"/>
</calcChain>
</file>

<file path=xl/sharedStrings.xml><?xml version="1.0" encoding="utf-8"?>
<sst xmlns="http://schemas.openxmlformats.org/spreadsheetml/2006/main" count="166" uniqueCount="132">
  <si>
    <t>DescripcionSubsidio</t>
  </si>
  <si>
    <t>Masculino</t>
  </si>
  <si>
    <t>Femenino</t>
  </si>
  <si>
    <t>RELACION_PAGO_AGRICULTURA_FAMILIAR_DEBITO</t>
  </si>
  <si>
    <t>RELACION_PAGO_AGRICULTURA_FAMILIAR_TARJETA</t>
  </si>
  <si>
    <t>RELACION_PAGO_ALIMENTATE</t>
  </si>
  <si>
    <t>RELACION_PAGO_ALIMENTATE_CUENTA_BASICA</t>
  </si>
  <si>
    <t>RELACION_PAGO_BONOGAS</t>
  </si>
  <si>
    <t>RELACION_PAGO_BONOGAS_CHOFER</t>
  </si>
  <si>
    <t>RELACION_PAGO_BONOLUZ</t>
  </si>
  <si>
    <t>RELACION_PAGO_CONAPE</t>
  </si>
  <si>
    <t>RELACION_PAGO_FONDO_DISCAPACIDAD</t>
  </si>
  <si>
    <t>RELACION_PAGO_MOTOBEN</t>
  </si>
  <si>
    <t>SUBSIDIOS</t>
  </si>
  <si>
    <t>Hombre</t>
  </si>
  <si>
    <t>Mujer</t>
  </si>
  <si>
    <t>TOTAL, BENEFICIARIOS</t>
  </si>
  <si>
    <t xml:space="preserve">ALIMÉNTATE </t>
  </si>
  <si>
    <t>SUPLEMENTO ALIMENTICIO (SA)</t>
  </si>
  <si>
    <t>INCENTIVO A LA EDUCACIÓN SUPERIOR (IES)</t>
  </si>
  <si>
    <t>MOTOBEN</t>
  </si>
  <si>
    <t>BONOGAS</t>
  </si>
  <si>
    <t>BONOLUZ</t>
  </si>
  <si>
    <t>CUENTAS BÁSICAS</t>
  </si>
  <si>
    <t>AVANZA</t>
  </si>
  <si>
    <t>APRENDE</t>
  </si>
  <si>
    <t>SUPÉRATE MUJER</t>
  </si>
  <si>
    <t>AGRICULTURA FAMILIAR VALLE NUEVO</t>
  </si>
  <si>
    <t>FONDO DE DISCAPACIDAD</t>
  </si>
  <si>
    <t>cantidad_subsidios</t>
  </si>
  <si>
    <t>TOTAL</t>
  </si>
  <si>
    <t>Region</t>
  </si>
  <si>
    <t>Este</t>
  </si>
  <si>
    <t>Metropolitano</t>
  </si>
  <si>
    <t>Norte</t>
  </si>
  <si>
    <t>Sur</t>
  </si>
  <si>
    <t>DIRECCION FINANCIERA ADMINISTRATIVA</t>
  </si>
  <si>
    <t>CONTROL DE SUBSIDIOS</t>
  </si>
  <si>
    <t>SUBSIDIO</t>
  </si>
  <si>
    <t>PROGRAMAS</t>
  </si>
  <si>
    <t>MONTOS</t>
  </si>
  <si>
    <t>SUPERATE</t>
  </si>
  <si>
    <t>INTRANT</t>
  </si>
  <si>
    <t>CONAPE</t>
  </si>
  <si>
    <t>GABINETE</t>
  </si>
  <si>
    <t>MESCyT</t>
  </si>
  <si>
    <t>BONOGAS CHOFER</t>
  </si>
  <si>
    <t>MINERD</t>
  </si>
  <si>
    <t xml:space="preserve">BONOGAS HOGAR </t>
  </si>
  <si>
    <t>TOTAL RD$</t>
  </si>
  <si>
    <t>TRANSFORMANDO MI PAÍS</t>
  </si>
  <si>
    <t xml:space="preserve">TOTAL </t>
  </si>
  <si>
    <t>Fecha</t>
  </si>
  <si>
    <t>Programa</t>
  </si>
  <si>
    <t>Localidad</t>
  </si>
  <si>
    <t>Remanentes</t>
  </si>
  <si>
    <t>BONO MADRE</t>
  </si>
  <si>
    <t>Envasadoras</t>
  </si>
  <si>
    <t>Establecimientos universitarios</t>
  </si>
  <si>
    <t>Estafetas de luz</t>
  </si>
  <si>
    <t>Ferreterías</t>
  </si>
  <si>
    <t>Gasolineras</t>
  </si>
  <si>
    <t>Aliméntate</t>
  </si>
  <si>
    <t>DIRECCION DE OPERACIONES</t>
  </si>
  <si>
    <t>GERENCIA DE LA RED DE ABASTECIMIENTO SOCIAL (RAS)</t>
  </si>
  <si>
    <t>PROVINCIAS</t>
  </si>
  <si>
    <t>DISTRITO NACIONAL</t>
  </si>
  <si>
    <t>AZUA</t>
  </si>
  <si>
    <t>BAHORUCO</t>
  </si>
  <si>
    <t>BARAHONA</t>
  </si>
  <si>
    <t>DAJABON</t>
  </si>
  <si>
    <t>DUARTE</t>
  </si>
  <si>
    <t>ELIAS PIÑA</t>
  </si>
  <si>
    <t>EL SEIBO</t>
  </si>
  <si>
    <t>ESPAILLAT</t>
  </si>
  <si>
    <t>INDEPENDENCIA</t>
  </si>
  <si>
    <t>LA ALTAGRACIA</t>
  </si>
  <si>
    <t>LA ROMANA</t>
  </si>
  <si>
    <t>LA VEGA</t>
  </si>
  <si>
    <t>MARIA TRINIDAD SANCHEZ</t>
  </si>
  <si>
    <t>MONTE CRISTI</t>
  </si>
  <si>
    <t>PEDERNALES</t>
  </si>
  <si>
    <t>PERAVIA</t>
  </si>
  <si>
    <t>PUERTO PLATA</t>
  </si>
  <si>
    <t>SALCEDO</t>
  </si>
  <si>
    <t>SAMANA</t>
  </si>
  <si>
    <t>SAN CRISTOBAL</t>
  </si>
  <si>
    <t>SAN JUAN</t>
  </si>
  <si>
    <t>SAN PEDRO DE MACORIS</t>
  </si>
  <si>
    <t>SANCHEZ RAMIREZ</t>
  </si>
  <si>
    <t>SANTIAGO</t>
  </si>
  <si>
    <t>SANTIAGO RODRIGUEZ</t>
  </si>
  <si>
    <t>VALVERDE</t>
  </si>
  <si>
    <t>MONSEÑOR NOUEL</t>
  </si>
  <si>
    <t>MONTE PLATA</t>
  </si>
  <si>
    <t>HATO MAYOR</t>
  </si>
  <si>
    <t>SAN JOSE DE OCOA</t>
  </si>
  <si>
    <t>SANTO DOMINGO</t>
  </si>
  <si>
    <t>REALACION_PAGO_MESCYT</t>
  </si>
  <si>
    <t>RELACION_PAGO_ALIMENTATE_TEMPORAL</t>
  </si>
  <si>
    <t>RELACION_PAGO_APRENDE</t>
  </si>
  <si>
    <t>RELACION_PAGO_AVANZA</t>
  </si>
  <si>
    <t>RELACION_PAGO_BONOGAS_COMPLEMENTARIO</t>
  </si>
  <si>
    <t>RELACION_PAGO_MUJER_SUPERATE_DEBITO</t>
  </si>
  <si>
    <t>RELACION_PAGO_MUJER_SUPERATE_TARJETA</t>
  </si>
  <si>
    <t>(No column name)</t>
  </si>
  <si>
    <t>Total BTH_Abril</t>
  </si>
  <si>
    <t>Total BTH_Mayo</t>
  </si>
  <si>
    <t>Total BTH_Junio</t>
  </si>
  <si>
    <t>Nombre Operativo</t>
  </si>
  <si>
    <t>Tarjetas  a Entregar</t>
  </si>
  <si>
    <t>Tarjetas Entregadas</t>
  </si>
  <si>
    <t>Op. Nuevos Beneficiarios "Transformando Mi Pais"</t>
  </si>
  <si>
    <t>23 de julio 2025</t>
  </si>
  <si>
    <t>Monte Plata</t>
  </si>
  <si>
    <t>SUPERATE Tarjetas Pre-numeradas a Nuevos BTH</t>
  </si>
  <si>
    <t>25 de julio 2025</t>
  </si>
  <si>
    <t>Sto. Dgo Este (San Antonio de Guerra)</t>
  </si>
  <si>
    <t>MIVED</t>
  </si>
  <si>
    <t>Op. Nuevos Beneficiarios Niños con Discapacidad</t>
  </si>
  <si>
    <t>25 de jul. y 01 de ago. 2025</t>
  </si>
  <si>
    <t>Sto. Dgo. Norte/Sto. Dgo. Este</t>
  </si>
  <si>
    <t>Op. Sep - Oct 2025 Nuevos Beneficiarios SUPERATE</t>
  </si>
  <si>
    <t>del 30 de sep. al 14 de oct. 2025</t>
  </si>
  <si>
    <t>A Nivel Nacional</t>
  </si>
  <si>
    <t>SUBSIDIOS OTORGADOS JULIO - SEPTEMBRE 2025</t>
  </si>
  <si>
    <t>JULIO</t>
  </si>
  <si>
    <t>AGOSTO</t>
  </si>
  <si>
    <t>SEPTIEMBRE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</si>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</sst>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[$-F800]dddd\,\ mmmm\ dd\,\ yyyy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1"/>
      <color theme="0"/>
      <name val="Aptos Narrow"/>
      <family val="2"/>
      <scheme val="minor"/>
    </font>
    <font>
      <sz val="11"/>
      <color theme="1"/>
      <name val="Calibri"/>
      <family val="2"/>
    </font>
    <font>
      <b/>
      <sz val="11"/>
      <color rgb="FFFFFFFF"/>
      <name val="Calibri"/>
      <family val="2"/>
    </font>
    <font>
      <sz val="11"/>
      <color rgb="FF00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0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0">
    <xf numFmtId="0" fontId="0" fillId="0" borderId="0" xfId="0"/>
    <xf numFmtId="3" fontId="0" fillId="0" borderId="0" xfId="0" applyNumberFormat="1"/>
    <xf numFmtId="3" fontId="2" fillId="0" borderId="1" xfId="0" applyNumberFormat="1" applyFont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9" fontId="0" fillId="0" borderId="0" xfId="1" applyFont="1"/>
    <xf numFmtId="9" fontId="0" fillId="0" borderId="0" xfId="0" applyNumberFormat="1"/>
    <xf numFmtId="0" fontId="4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 wrapText="1"/>
    </xf>
    <xf numFmtId="10" fontId="0" fillId="0" borderId="0" xfId="1" applyNumberFormat="1" applyFont="1"/>
    <xf numFmtId="10" fontId="0" fillId="0" borderId="0" xfId="0" applyNumberFormat="1"/>
    <xf numFmtId="164" fontId="0" fillId="0" borderId="0" xfId="3" applyFont="1"/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5" xfId="0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10" fontId="17" fillId="0" borderId="0" xfId="0" applyNumberFormat="1" applyFont="1" applyAlignment="1">
      <alignment vertical="center"/>
    </xf>
    <xf numFmtId="164" fontId="3" fillId="5" borderId="5" xfId="3" applyFont="1" applyFill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/>
    </xf>
    <xf numFmtId="0" fontId="10" fillId="7" borderId="8" xfId="0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left" vertical="center" wrapText="1"/>
    </xf>
    <xf numFmtId="165" fontId="14" fillId="0" borderId="10" xfId="0" applyNumberFormat="1" applyFont="1" applyBorder="1" applyAlignment="1">
      <alignment horizontal="center" vertical="center"/>
    </xf>
    <xf numFmtId="0" fontId="6" fillId="6" borderId="9" xfId="0" applyFont="1" applyFill="1" applyBorder="1" applyAlignment="1">
      <alignment horizontal="left" vertical="center" wrapText="1"/>
    </xf>
    <xf numFmtId="0" fontId="15" fillId="7" borderId="11" xfId="0" applyFont="1" applyFill="1" applyBorder="1" applyAlignment="1">
      <alignment horizontal="center" vertical="center" wrapText="1"/>
    </xf>
    <xf numFmtId="164" fontId="15" fillId="7" borderId="12" xfId="0" applyNumberFormat="1" applyFont="1" applyFill="1" applyBorder="1" applyAlignment="1">
      <alignment horizontal="center" vertical="center"/>
    </xf>
    <xf numFmtId="165" fontId="16" fillId="5" borderId="13" xfId="0" applyNumberFormat="1" applyFont="1" applyFill="1" applyBorder="1" applyAlignment="1">
      <alignment horizontal="center" vertical="center"/>
    </xf>
    <xf numFmtId="0" fontId="18" fillId="7" borderId="6" xfId="0" applyFont="1" applyFill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/>
    </xf>
    <xf numFmtId="164" fontId="0" fillId="6" borderId="5" xfId="0" applyNumberFormat="1" applyFill="1" applyBorder="1" applyAlignment="1">
      <alignment horizontal="center" vertical="center"/>
    </xf>
    <xf numFmtId="0" fontId="0" fillId="0" borderId="5" xfId="0" applyBorder="1"/>
    <xf numFmtId="0" fontId="19" fillId="0" borderId="5" xfId="0" applyFont="1" applyBorder="1"/>
    <xf numFmtId="0" fontId="19" fillId="0" borderId="5" xfId="0" applyFont="1" applyBorder="1" applyAlignment="1">
      <alignment horizontal="center"/>
    </xf>
    <xf numFmtId="0" fontId="19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3" fontId="0" fillId="0" borderId="5" xfId="0" applyNumberFormat="1" applyBorder="1" applyAlignment="1">
      <alignment horizontal="center" vertical="center"/>
    </xf>
    <xf numFmtId="43" fontId="0" fillId="0" borderId="0" xfId="0" applyNumberFormat="1"/>
    <xf numFmtId="3" fontId="0" fillId="0" borderId="10" xfId="0" applyNumberFormat="1" applyBorder="1" applyAlignment="1">
      <alignment horizontal="center" vertical="center"/>
    </xf>
    <xf numFmtId="3" fontId="21" fillId="5" borderId="14" xfId="0" applyNumberFormat="1" applyFont="1" applyFill="1" applyBorder="1" applyAlignment="1">
      <alignment horizontal="center" vertical="center"/>
    </xf>
    <xf numFmtId="3" fontId="21" fillId="5" borderId="15" xfId="0" applyNumberFormat="1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14" fontId="0" fillId="0" borderId="9" xfId="0" applyNumberFormat="1" applyBorder="1" applyAlignment="1">
      <alignment horizontal="left" vertical="center" wrapText="1"/>
    </xf>
    <xf numFmtId="166" fontId="0" fillId="0" borderId="5" xfId="0" applyNumberFormat="1" applyBorder="1" applyAlignment="1">
      <alignment horizontal="left" vertical="center"/>
    </xf>
    <xf numFmtId="49" fontId="0" fillId="0" borderId="5" xfId="0" applyNumberFormat="1" applyBorder="1" applyAlignment="1">
      <alignment horizontal="left" vertical="center" wrapText="1"/>
    </xf>
    <xf numFmtId="14" fontId="0" fillId="0" borderId="5" xfId="0" applyNumberFormat="1" applyBorder="1" applyAlignment="1">
      <alignment horizontal="left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9" fontId="9" fillId="0" borderId="0" xfId="0" applyNumberFormat="1" applyFont="1" applyAlignment="1">
      <alignment horizontal="center" vertical="center"/>
    </xf>
    <xf numFmtId="0" fontId="20" fillId="8" borderId="0" xfId="0" applyFont="1" applyFill="1" applyAlignment="1">
      <alignment horizontal="center" wrapText="1"/>
    </xf>
    <xf numFmtId="14" fontId="0" fillId="0" borderId="9" xfId="0" applyNumberFormat="1" applyBorder="1" applyAlignment="1">
      <alignment horizontal="left" vertical="center" wrapText="1"/>
    </xf>
    <xf numFmtId="166" fontId="0" fillId="0" borderId="5" xfId="0" applyNumberFormat="1" applyBorder="1" applyAlignment="1">
      <alignment horizontal="left" vertical="center"/>
    </xf>
    <xf numFmtId="49" fontId="0" fillId="0" borderId="5" xfId="0" applyNumberFormat="1" applyBorder="1" applyAlignment="1">
      <alignment horizontal="left" vertical="center" wrapText="1"/>
    </xf>
    <xf numFmtId="14" fontId="0" fillId="0" borderId="5" xfId="0" applyNumberFormat="1" applyBorder="1" applyAlignment="1">
      <alignment horizontal="left" vertical="center"/>
    </xf>
    <xf numFmtId="0" fontId="3" fillId="5" borderId="14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14" fontId="0" fillId="0" borderId="17" xfId="0" applyNumberFormat="1" applyBorder="1" applyAlignment="1">
      <alignment horizontal="left" vertical="center"/>
    </xf>
    <xf numFmtId="49" fontId="0" fillId="0" borderId="17" xfId="0" applyNumberFormat="1" applyBorder="1" applyAlignment="1">
      <alignment horizontal="left" vertical="center" wrapText="1"/>
    </xf>
    <xf numFmtId="166" fontId="0" fillId="0" borderId="17" xfId="0" applyNumberFormat="1" applyBorder="1" applyAlignment="1">
      <alignment horizontal="left" vertical="center"/>
    </xf>
    <xf numFmtId="14" fontId="0" fillId="0" borderId="18" xfId="0" applyNumberFormat="1" applyBorder="1" applyAlignment="1">
      <alignment horizontal="left" vertical="center" wrapText="1"/>
    </xf>
    <xf numFmtId="14" fontId="0" fillId="0" borderId="19" xfId="0" applyNumberFormat="1" applyBorder="1" applyAlignment="1">
      <alignment horizontal="left" vertical="center"/>
    </xf>
    <xf numFmtId="14" fontId="0" fillId="0" borderId="20" xfId="0" applyNumberFormat="1" applyBorder="1" applyAlignment="1">
      <alignment horizontal="left" vertical="center"/>
    </xf>
    <xf numFmtId="49" fontId="0" fillId="0" borderId="19" xfId="0" applyNumberFormat="1" applyBorder="1" applyAlignment="1">
      <alignment horizontal="left" vertical="center" wrapText="1"/>
    </xf>
    <xf numFmtId="49" fontId="0" fillId="0" borderId="20" xfId="0" applyNumberFormat="1" applyBorder="1" applyAlignment="1">
      <alignment horizontal="left" vertical="center" wrapText="1"/>
    </xf>
    <xf numFmtId="166" fontId="0" fillId="0" borderId="19" xfId="0" applyNumberFormat="1" applyBorder="1" applyAlignment="1">
      <alignment horizontal="left" vertical="center"/>
    </xf>
    <xf numFmtId="166" fontId="0" fillId="0" borderId="20" xfId="0" applyNumberFormat="1" applyBorder="1" applyAlignment="1">
      <alignment horizontal="left" vertical="center"/>
    </xf>
    <xf numFmtId="14" fontId="0" fillId="0" borderId="21" xfId="0" applyNumberFormat="1" applyBorder="1" applyAlignment="1">
      <alignment horizontal="left" vertical="center" wrapText="1"/>
    </xf>
    <xf numFmtId="14" fontId="0" fillId="0" borderId="22" xfId="0" applyNumberFormat="1" applyBorder="1" applyAlignment="1">
      <alignment horizontal="left" vertical="center" wrapText="1"/>
    </xf>
    <xf numFmtId="4" fontId="22" fillId="0" borderId="15" xfId="0" applyNumberFormat="1" applyFont="1" applyBorder="1" applyAlignment="1">
      <alignment horizontal="center" vertical="center"/>
    </xf>
    <xf numFmtId="4" fontId="22" fillId="0" borderId="2" xfId="0" applyNumberFormat="1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3" fontId="0" fillId="0" borderId="5" xfId="0" applyNumberFormat="1" applyBorder="1"/>
    <xf numFmtId="0" fontId="8" fillId="0" borderId="5" xfId="0" applyFont="1" applyBorder="1" applyAlignment="1">
      <alignment horizontal="center"/>
    </xf>
    <xf numFmtId="0" fontId="8" fillId="0" borderId="5" xfId="0" applyFont="1" applyBorder="1" applyAlignment="1">
      <alignment horizontal="left" vertical="center"/>
    </xf>
  </cellXfs>
  <cellStyles count="4">
    <cellStyle name="Comma 2" xfId="2" xr:uid="{3CC99435-FD48-4A11-9D50-47F362BF6969}"/>
    <cellStyle name="Millares" xfId="3" builtinId="3"/>
    <cellStyle name="Normal" xfId="0" builtinId="0"/>
    <cellStyle name="Porcentaje" xfId="1" builtinId="5"/>
  </cellStyles>
  <dxfs count="6"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8" Type="http://schemas.openxmlformats.org/officeDocument/2006/relationships/chartUserShapes" Target="../drawings/drawing2.xml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2" Type="http://schemas.microsoft.com/office/2011/relationships/chartColorStyle" Target="colors1.xml"/><Relationship Id="rId1" Type="http://schemas.microsoft.com/office/2011/relationships/chartStyle" Target="style1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Scale"/>
            </c:pictureOptions>
            <c:extLst>
              <c:ext xmlns:c16="http://schemas.microsoft.com/office/drawing/2014/chart" uri="{C3380CC4-5D6E-409C-BE32-E72D297353CC}">
                <c16:uniqueId val="{00000004-A35B-4BD0-B411-F52EC39F540C}"/>
              </c:ext>
            </c:extLst>
          </c:dPt>
          <c:dPt>
            <c:idx val="1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Scale"/>
            </c:pictureOptions>
            <c:extLst>
              <c:ext xmlns:c16="http://schemas.microsoft.com/office/drawing/2014/chart" uri="{C3380CC4-5D6E-409C-BE32-E72D297353CC}">
                <c16:uniqueId val="{00000003-A35B-4BD0-B411-F52EC39F540C}"/>
              </c:ext>
            </c:extLst>
          </c:dPt>
          <c:cat>
            <c:strRef>
              <c:f>Sheet1!$F$18:$G$18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Sheet1!$F$19:$G$19</c:f>
              <c:numCache>
                <c:formatCode>0%</c:formatCode>
                <c:ptCount val="2"/>
                <c:pt idx="0">
                  <c:v>0.34642541033329138</c:v>
                </c:pt>
                <c:pt idx="1">
                  <c:v>0.65357458966670867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5B-4BD0-B411-F52EC39F540C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5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6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A35B-4BD0-B411-F52EC39F540C}"/>
              </c:ext>
            </c:extLst>
          </c:dPt>
          <c:dPt>
            <c:idx val="1"/>
            <c:invertIfNegative val="0"/>
            <c:bubble3D val="0"/>
            <c:spPr>
              <a:blipFill>
                <a:blip xmlns:r="http://schemas.openxmlformats.org/officeDocument/2006/relationships" r:embed="rId7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A35B-4BD0-B411-F52EC39F540C}"/>
              </c:ext>
            </c:extLst>
          </c:dPt>
          <c:cat>
            <c:strRef>
              <c:f>Sheet1!$F$18:$G$18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Sheet1!$F$20:$G$20</c:f>
              <c:numCache>
                <c:formatCode>0%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5B-4BD0-B411-F52EC39F5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276482128"/>
        <c:axId val="1276482608"/>
      </c:barChart>
      <c:catAx>
        <c:axId val="1276482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76482608"/>
        <c:crosses val="autoZero"/>
        <c:auto val="1"/>
        <c:lblAlgn val="ctr"/>
        <c:lblOffset val="100"/>
        <c:noMultiLvlLbl val="0"/>
      </c:catAx>
      <c:valAx>
        <c:axId val="1276482608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276482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8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RAS!$P$4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rgbClr val="00206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A98-4B08-BAD7-BEA76D5C7604}"/>
              </c:ext>
            </c:extLst>
          </c:dPt>
          <c:dPt>
            <c:idx val="1"/>
            <c:bubble3D val="0"/>
            <c:spPr>
              <a:solidFill>
                <a:srgbClr val="EE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A98-4B08-BAD7-BEA76D5C7604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AA98-4B08-BAD7-BEA76D5C7604}"/>
              </c:ext>
            </c:extLst>
          </c:dPt>
          <c:dPt>
            <c:idx val="3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AA98-4B08-BAD7-BEA76D5C760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AA98-4B08-BAD7-BEA76D5C760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A98-4B08-BAD7-BEA76D5C7604}"/>
              </c:ext>
            </c:extLst>
          </c:dPt>
          <c:dLbls>
            <c:dLbl>
              <c:idx val="0"/>
              <c:layout>
                <c:manualLayout>
                  <c:x val="5.7059492563429466E-2"/>
                  <c:y val="-0.105646689997083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98-4B08-BAD7-BEA76D5C7604}"/>
                </c:ext>
              </c:extLst>
            </c:dLbl>
            <c:dLbl>
              <c:idx val="1"/>
              <c:layout>
                <c:manualLayout>
                  <c:x val="-2.8470034995625546E-2"/>
                  <c:y val="0.141768737241178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98-4B08-BAD7-BEA76D5C7604}"/>
                </c:ext>
              </c:extLst>
            </c:dLbl>
            <c:dLbl>
              <c:idx val="2"/>
              <c:layout>
                <c:manualLayout>
                  <c:x val="8.3727034120734752E-4"/>
                  <c:y val="4.4823199183435407E-2"/>
                </c:manualLayout>
              </c:layout>
              <c:spPr>
                <a:solidFill>
                  <a:sysClr val="window" lastClr="FFFFFF">
                    <a:lumMod val="95000"/>
                  </a:sysClr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</c15:spPr>
                  <c15:layout>
                    <c:manualLayout>
                      <c:w val="0.30340135608048996"/>
                      <c:h val="0.1311391805191017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AA98-4B08-BAD7-BEA76D5C7604}"/>
                </c:ext>
              </c:extLst>
            </c:dLbl>
            <c:dLbl>
              <c:idx val="3"/>
              <c:layout>
                <c:manualLayout>
                  <c:x val="4.1326990376202986E-2"/>
                  <c:y val="-3.0477235896206444E-2"/>
                </c:manualLayout>
              </c:layout>
              <c:spPr>
                <a:solidFill>
                  <a:sysClr val="window" lastClr="FFFFFF">
                    <a:lumMod val="95000"/>
                  </a:sysClr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</c15:spPr>
                  <c15:layout>
                    <c:manualLayout>
                      <c:w val="0.37961111111111112"/>
                      <c:h val="4.294676515271238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AA98-4B08-BAD7-BEA76D5C7604}"/>
                </c:ext>
              </c:extLst>
            </c:dLbl>
            <c:dLbl>
              <c:idx val="4"/>
              <c:spPr>
                <a:solidFill>
                  <a:sysClr val="window" lastClr="FFFFFF">
                    <a:lumMod val="95000"/>
                  </a:sysClr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</c15:spPr>
                  <c15:layout>
                    <c:manualLayout>
                      <c:w val="0.24530643044619421"/>
                      <c:h val="3.490252054053523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AA98-4B08-BAD7-BEA76D5C7604}"/>
                </c:ext>
              </c:extLst>
            </c:dLbl>
            <c:dLbl>
              <c:idx val="5"/>
              <c:layout>
                <c:manualLayout>
                  <c:x val="0.29006211723534547"/>
                  <c:y val="3.3165090385322486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98-4B08-BAD7-BEA76D5C7604}"/>
                </c:ext>
              </c:extLst>
            </c:dLbl>
            <c:spPr>
              <a:solidFill>
                <a:sysClr val="window" lastClr="FFFFFF">
                  <a:lumMod val="95000"/>
                </a:sys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RAS!$O$5:$O$10</c:f>
              <c:strCache>
                <c:ptCount val="6"/>
                <c:pt idx="0">
                  <c:v>Aliméntate</c:v>
                </c:pt>
                <c:pt idx="1">
                  <c:v>Envasadoras</c:v>
                </c:pt>
                <c:pt idx="2">
                  <c:v>Establecimientos universitarios</c:v>
                </c:pt>
                <c:pt idx="3">
                  <c:v>Estafetas de luz</c:v>
                </c:pt>
                <c:pt idx="4">
                  <c:v>Ferreterías</c:v>
                </c:pt>
                <c:pt idx="5">
                  <c:v>Gasolineras</c:v>
                </c:pt>
              </c:strCache>
            </c:strRef>
          </c:cat>
          <c:val>
            <c:numRef>
              <c:f>RAS!$P$5:$P$10</c:f>
              <c:numCache>
                <c:formatCode>General</c:formatCode>
                <c:ptCount val="6"/>
                <c:pt idx="0" formatCode="#,##0">
                  <c:v>16651</c:v>
                </c:pt>
                <c:pt idx="1">
                  <c:v>2801</c:v>
                </c:pt>
                <c:pt idx="2">
                  <c:v>243</c:v>
                </c:pt>
                <c:pt idx="3">
                  <c:v>2735</c:v>
                </c:pt>
                <c:pt idx="4">
                  <c:v>42</c:v>
                </c:pt>
                <c:pt idx="5">
                  <c:v>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98-4B08-BAD7-BEA76D5C7604}"/>
            </c:ext>
          </c:extLst>
        </c:ser>
        <c:dLbls>
          <c:dLblPos val="ctr"/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257175</xdr:colOff>
      <xdr:row>15</xdr:row>
      <xdr:rowOff>171449</xdr:rowOff>
    </xdr:from>
    <xdr:to>
      <xdr:col>4</xdr:col>
      <xdr:colOff>2705100</xdr:colOff>
      <xdr:row>26</xdr:row>
      <xdr:rowOff>90486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92DB907-2C48-A3FF-8F3A-575096B48F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0.21875</cdr:x>
      <cdr:y>0.13021</cdr:y>
    </cdr:from>
    <cdr:to>
      <cdr:x>0.34375</cdr:x>
      <cdr:y>0.14687</cdr:y>
    </cdr:to>
    <cdr:sp macro="" textlink="">
      <cdr:nvSpPr>
        <cdr:cNvPr id="6" name="TextBox 5">
          <a:extLst xmlns:a="http://schemas.openxmlformats.org/drawingml/2006/main">
            <a:ext uri="{FF2B5EF4-FFF2-40B4-BE49-F238E27FC236}">
              <a16:creationId xmlns:a16="http://schemas.microsoft.com/office/drawing/2014/main" id="{BC033808-75C0-00CB-65D3-7BC1E4C30472}"/>
            </a:ext>
          </a:extLst>
        </cdr:cNvPr>
        <cdr:cNvSpPr txBox="1"/>
      </cdr:nvSpPr>
      <cdr:spPr>
        <a:xfrm xmlns:a="http://schemas.openxmlformats.org/drawingml/2006/main">
          <a:off x="1000125" y="357188"/>
          <a:ext cx="571500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1100" kern="1200"/>
            <a:t>35%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126309</xdr:colOff>
      <xdr:row>3</xdr:row>
      <xdr:rowOff>20707</xdr:rowOff>
    </xdr:from>
    <xdr:to>
      <xdr:col>24</xdr:col>
      <xdr:colOff>422412</xdr:colOff>
      <xdr:row>20</xdr:row>
      <xdr:rowOff>10146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3E24BD7-E8CE-6D58-3540-E196ED9F1B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CDA73030-33BD-4469-8EA6-C95361E8149B}" name="Table1312" displayName="Table1312" ref="A29:C46" totalsRowShown="0">
  <autoFilter ref="A29:C46" xr:uid="{CDA73030-33BD-4469-8EA6-C95361E8149B}"/>
  <tableColumns count="3">
    <tableColumn id="1" xr3:uid="{0CC00259-5EF3-4AC2-BEDF-61BE88B68498}" name="DescripcionSubsidio"/>
    <tableColumn id="2" xr3:uid="{ECE441BE-3CB3-4583-89AD-49DB90A7F92F}" name="Masculino" dataDxfId="5"/>
    <tableColumn id="3" xr3:uid="{59319DB2-A0D4-4E5E-8A08-6738BE2DADDA}" name="Femenino" dataDxfId="4"/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4942722-E5B4-4FB3-95AE-BA9612E37A1C}" name="Table14" displayName="Table14" ref="A1:E8" totalsRowShown="0">
  <autoFilter ref="A1:E8" xr:uid="{30D962DD-22B9-42DF-82B2-9A3301B05735}"/>
  <tableColumns count="5">
    <tableColumn id="1" xr3:uid="{D9D60482-5DCD-4E33-B13F-915391077FEA}" name="cantidad_subsidios"/>
    <tableColumn id="2" xr3:uid="{EF51DECE-0A91-4E7C-AB2F-6BB9D5AA3CB8}" name="Total BTH_Abril" dataDxfId="3"/>
    <tableColumn id="3" xr3:uid="{5B483701-6362-4641-8047-9E73524CB69B}" name="Total BTH_Mayo" dataDxfId="2"/>
    <tableColumn id="4" xr3:uid="{33B92B4E-0717-433F-B53D-4D9AE7100EE1}" name="Total BTH_Junio" dataDxfId="1"/>
    <tableColumn id="5" xr3:uid="{1B8AB397-1337-4695-BA43-9426216F4377}" name="TOTAL" dataDxfId="0">
      <calculatedColumnFormula>+SUM(Table14[[#This Row],[Total BTH_Abril]:[Total BTH_Junio]])</calculatedColumnFormula>
    </tableColumn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60D5D-67BC-4987-858C-E8CA7CFB438F}">
  <dimension ref="A1:H48"/>
  <sheetViews>
    <sheetView topLeftCell="A29" zoomScale="70" zoomScaleNormal="70" workbookViewId="0">
      <selection activeCell="H41" sqref="H41"/>
    </sheetView>
  </sheetViews>
  <sheetFormatPr baseColWidth="10" defaultColWidth="9.140625" defaultRowHeight="15" x14ac:dyDescent="0.25"/>
  <cols>
    <col min="1" max="1" width="51.28515625" bestFit="1" customWidth="1"/>
    <col min="2" max="3" width="18.85546875" customWidth="1"/>
    <col min="4" max="4" width="19.5703125" bestFit="1" customWidth="1"/>
    <col min="5" max="5" width="47.28515625" bestFit="1" customWidth="1"/>
    <col min="6" max="6" width="28.42578125" bestFit="1" customWidth="1"/>
    <col min="7" max="7" width="23.140625" bestFit="1" customWidth="1"/>
    <col min="8" max="8" width="17.42578125" customWidth="1"/>
    <col min="9" max="9" width="18.5703125" bestFit="1" customWidth="1"/>
    <col min="10" max="10" width="19" bestFit="1" customWidth="1"/>
    <col min="11" max="11" width="28.5703125" bestFit="1" customWidth="1"/>
    <col min="12" max="12" width="28.85546875" bestFit="1" customWidth="1"/>
    <col min="13" max="13" width="9.7109375" bestFit="1" customWidth="1"/>
    <col min="14" max="14" width="8.7109375" bestFit="1" customWidth="1"/>
    <col min="15" max="15" width="9" bestFit="1" customWidth="1"/>
    <col min="16" max="16" width="51.140625" bestFit="1" customWidth="1"/>
    <col min="17" max="17" width="33.42578125" bestFit="1" customWidth="1"/>
    <col min="18" max="18" width="8.42578125" bestFit="1" customWidth="1"/>
    <col min="19" max="19" width="10.140625" bestFit="1" customWidth="1"/>
    <col min="20" max="20" width="26.85546875" bestFit="1" customWidth="1"/>
    <col min="21" max="21" width="40.85546875" bestFit="1" customWidth="1"/>
    <col min="22" max="22" width="41.5703125" bestFit="1" customWidth="1"/>
    <col min="23" max="23" width="20.85546875" bestFit="1" customWidth="1"/>
    <col min="24" max="24" width="37.140625" bestFit="1" customWidth="1"/>
    <col min="25" max="25" width="31.85546875" bestFit="1" customWidth="1"/>
    <col min="26" max="26" width="18.42578125" bestFit="1" customWidth="1"/>
    <col min="27" max="27" width="16.5703125" bestFit="1" customWidth="1"/>
    <col min="28" max="28" width="18.85546875" bestFit="1" customWidth="1"/>
    <col min="29" max="29" width="37.28515625" bestFit="1" customWidth="1"/>
    <col min="30" max="30" width="18.42578125" bestFit="1" customWidth="1"/>
    <col min="31" max="31" width="31.7109375" bestFit="1" customWidth="1"/>
    <col min="32" max="32" width="34" bestFit="1" customWidth="1"/>
    <col min="33" max="33" width="47.85546875" bestFit="1" customWidth="1"/>
    <col min="34" max="34" width="34.7109375" bestFit="1" customWidth="1"/>
    <col min="35" max="35" width="37.5703125" bestFit="1" customWidth="1"/>
    <col min="36" max="36" width="29.85546875" bestFit="1" customWidth="1"/>
    <col min="37" max="37" width="25.140625" bestFit="1" customWidth="1"/>
    <col min="38" max="38" width="26" bestFit="1" customWidth="1"/>
    <col min="39" max="39" width="53.85546875" bestFit="1" customWidth="1"/>
    <col min="40" max="40" width="31.28515625" bestFit="1" customWidth="1"/>
    <col min="41" max="41" width="32" bestFit="1" customWidth="1"/>
    <col min="42" max="42" width="12.140625" bestFit="1" customWidth="1"/>
    <col min="43" max="43" width="47.28515625" bestFit="1" customWidth="1"/>
    <col min="44" max="44" width="28.42578125" bestFit="1" customWidth="1"/>
    <col min="45" max="45" width="23.140625" bestFit="1" customWidth="1"/>
    <col min="46" max="46" width="10.140625" bestFit="1" customWidth="1"/>
    <col min="47" max="47" width="18.5703125" bestFit="1" customWidth="1"/>
    <col min="48" max="48" width="19" bestFit="1" customWidth="1"/>
    <col min="49" max="49" width="28.5703125" bestFit="1" customWidth="1"/>
    <col min="50" max="50" width="28.85546875" bestFit="1" customWidth="1"/>
    <col min="51" max="51" width="9.7109375" bestFit="1" customWidth="1"/>
    <col min="52" max="52" width="8.7109375" bestFit="1" customWidth="1"/>
    <col min="53" max="53" width="9" bestFit="1" customWidth="1"/>
    <col min="54" max="54" width="51.140625" bestFit="1" customWidth="1"/>
    <col min="55" max="55" width="33.42578125" bestFit="1" customWidth="1"/>
    <col min="56" max="56" width="8.42578125" bestFit="1" customWidth="1"/>
    <col min="57" max="57" width="10.140625" bestFit="1" customWidth="1"/>
    <col min="58" max="58" width="26.85546875" bestFit="1" customWidth="1"/>
    <col min="59" max="59" width="40.85546875" bestFit="1" customWidth="1"/>
    <col min="60" max="60" width="41.5703125" bestFit="1" customWidth="1"/>
    <col min="61" max="61" width="20.85546875" bestFit="1" customWidth="1"/>
    <col min="62" max="62" width="37.140625" bestFit="1" customWidth="1"/>
    <col min="63" max="63" width="31.85546875" bestFit="1" customWidth="1"/>
    <col min="64" max="64" width="18.42578125" bestFit="1" customWidth="1"/>
    <col min="65" max="65" width="16.5703125" bestFit="1" customWidth="1"/>
    <col min="66" max="66" width="18.85546875" bestFit="1" customWidth="1"/>
    <col min="67" max="67" width="37.28515625" bestFit="1" customWidth="1"/>
    <col min="68" max="68" width="18.42578125" bestFit="1" customWidth="1"/>
    <col min="69" max="69" width="31.7109375" bestFit="1" customWidth="1"/>
    <col min="70" max="70" width="34" bestFit="1" customWidth="1"/>
    <col min="71" max="71" width="47.85546875" bestFit="1" customWidth="1"/>
    <col min="72" max="72" width="34.7109375" bestFit="1" customWidth="1"/>
    <col min="73" max="73" width="37.5703125" bestFit="1" customWidth="1"/>
    <col min="74" max="74" width="29.85546875" bestFit="1" customWidth="1"/>
    <col min="75" max="75" width="25.140625" bestFit="1" customWidth="1"/>
    <col min="76" max="76" width="26" bestFit="1" customWidth="1"/>
    <col min="77" max="77" width="53.85546875" bestFit="1" customWidth="1"/>
    <col min="78" max="78" width="21" bestFit="1" customWidth="1"/>
    <col min="79" max="79" width="22.140625" bestFit="1" customWidth="1"/>
  </cols>
  <sheetData>
    <row r="1" spans="1:8" ht="30.75" thickBot="1" x14ac:dyDescent="0.3">
      <c r="A1" s="15" t="s">
        <v>13</v>
      </c>
      <c r="B1" s="16" t="s">
        <v>14</v>
      </c>
      <c r="C1" s="16" t="s">
        <v>15</v>
      </c>
      <c r="D1" s="17" t="s">
        <v>16</v>
      </c>
    </row>
    <row r="2" spans="1:8" ht="15.75" thickBot="1" x14ac:dyDescent="0.3">
      <c r="A2" s="11" t="s">
        <v>17</v>
      </c>
      <c r="B2" s="2">
        <v>1559869</v>
      </c>
      <c r="C2" s="2">
        <v>2738099</v>
      </c>
      <c r="D2" s="2">
        <f>SUM(B2:C2)</f>
        <v>4297968</v>
      </c>
      <c r="E2" s="20">
        <f>D2</f>
        <v>4297968</v>
      </c>
    </row>
    <row r="3" spans="1:8" ht="15.75" thickBot="1" x14ac:dyDescent="0.3">
      <c r="A3" s="12" t="s">
        <v>18</v>
      </c>
      <c r="B3" s="3">
        <v>74210</v>
      </c>
      <c r="C3" s="3">
        <v>167680</v>
      </c>
      <c r="D3" s="2">
        <f>SUM(B3:C3)</f>
        <v>241890</v>
      </c>
      <c r="E3" s="9">
        <f>E2/D14</f>
        <v>0.41909884107288931</v>
      </c>
    </row>
    <row r="4" spans="1:8" ht="15.75" thickBot="1" x14ac:dyDescent="0.3">
      <c r="A4" s="11" t="s">
        <v>19</v>
      </c>
      <c r="B4" s="2">
        <v>15410</v>
      </c>
      <c r="C4" s="2">
        <v>42432</v>
      </c>
      <c r="D4" s="2">
        <f t="shared" ref="D4:D13" si="0">SUM(B4:C4)</f>
        <v>57842</v>
      </c>
    </row>
    <row r="5" spans="1:8" ht="15.75" thickBot="1" x14ac:dyDescent="0.3">
      <c r="A5" s="12" t="s">
        <v>20</v>
      </c>
      <c r="B5" s="3">
        <v>21256</v>
      </c>
      <c r="C5" s="4">
        <v>283</v>
      </c>
      <c r="D5" s="2">
        <f t="shared" si="0"/>
        <v>21539</v>
      </c>
    </row>
    <row r="6" spans="1:8" ht="15.75" thickBot="1" x14ac:dyDescent="0.3">
      <c r="A6" s="13" t="s">
        <v>21</v>
      </c>
      <c r="B6" s="5">
        <v>1376057</v>
      </c>
      <c r="C6" s="5">
        <v>2459635</v>
      </c>
      <c r="D6" s="2">
        <f t="shared" si="0"/>
        <v>3835692</v>
      </c>
    </row>
    <row r="7" spans="1:8" ht="15.75" thickBot="1" x14ac:dyDescent="0.3">
      <c r="A7" s="12" t="s">
        <v>22</v>
      </c>
      <c r="B7" s="3">
        <v>459442</v>
      </c>
      <c r="C7" s="3">
        <v>1161722</v>
      </c>
      <c r="D7" s="2">
        <f t="shared" si="0"/>
        <v>1621164</v>
      </c>
    </row>
    <row r="8" spans="1:8" ht="15.75" thickBot="1" x14ac:dyDescent="0.3">
      <c r="A8" s="11" t="s">
        <v>23</v>
      </c>
      <c r="B8" s="2">
        <v>4104</v>
      </c>
      <c r="C8" s="2">
        <v>4597</v>
      </c>
      <c r="D8" s="2">
        <f t="shared" si="0"/>
        <v>8701</v>
      </c>
    </row>
    <row r="9" spans="1:8" ht="15.75" thickBot="1" x14ac:dyDescent="0.3">
      <c r="A9" s="14" t="s">
        <v>24</v>
      </c>
      <c r="B9" s="7">
        <v>23550</v>
      </c>
      <c r="C9" s="7">
        <v>66783</v>
      </c>
      <c r="D9" s="2">
        <f t="shared" si="0"/>
        <v>90333</v>
      </c>
    </row>
    <row r="10" spans="1:8" ht="15.75" thickBot="1" x14ac:dyDescent="0.3">
      <c r="A10" s="11" t="s">
        <v>25</v>
      </c>
      <c r="B10" s="2">
        <v>17006</v>
      </c>
      <c r="C10" s="2">
        <v>45685</v>
      </c>
      <c r="D10" s="2">
        <f t="shared" si="0"/>
        <v>62691</v>
      </c>
    </row>
    <row r="11" spans="1:8" ht="15.75" thickBot="1" x14ac:dyDescent="0.3">
      <c r="A11" s="14" t="s">
        <v>26</v>
      </c>
      <c r="B11" s="8">
        <v>298</v>
      </c>
      <c r="C11" s="7">
        <v>3195</v>
      </c>
      <c r="D11" s="2">
        <f t="shared" si="0"/>
        <v>3493</v>
      </c>
    </row>
    <row r="12" spans="1:8" ht="15.75" thickBot="1" x14ac:dyDescent="0.3">
      <c r="A12" s="11" t="s">
        <v>27</v>
      </c>
      <c r="B12" s="6">
        <v>174</v>
      </c>
      <c r="C12" s="6">
        <v>42</v>
      </c>
      <c r="D12" s="2">
        <f t="shared" si="0"/>
        <v>216</v>
      </c>
    </row>
    <row r="13" spans="1:8" ht="15.75" thickBot="1" x14ac:dyDescent="0.3">
      <c r="A13" s="14" t="s">
        <v>28</v>
      </c>
      <c r="B13" s="7">
        <v>1307</v>
      </c>
      <c r="C13" s="7">
        <v>12425</v>
      </c>
      <c r="D13" s="2">
        <f t="shared" si="0"/>
        <v>13732</v>
      </c>
    </row>
    <row r="14" spans="1:8" x14ac:dyDescent="0.25">
      <c r="B14" s="1">
        <f>SUM(B2:B13)</f>
        <v>3552683</v>
      </c>
      <c r="C14" s="1">
        <f t="shared" ref="C14" si="1">SUM(C2:C13)</f>
        <v>6702578</v>
      </c>
      <c r="D14" s="1">
        <f>SUM(D2:D13)</f>
        <v>10255261</v>
      </c>
    </row>
    <row r="15" spans="1:8" x14ac:dyDescent="0.25">
      <c r="F15" s="1"/>
      <c r="G15" s="1"/>
      <c r="H15" s="1"/>
    </row>
    <row r="18" spans="1:7" x14ac:dyDescent="0.25">
      <c r="F18" t="s">
        <v>14</v>
      </c>
      <c r="G18" t="s">
        <v>15</v>
      </c>
    </row>
    <row r="19" spans="1:7" x14ac:dyDescent="0.25">
      <c r="F19" s="9">
        <f>B14/D14</f>
        <v>0.34642541033329138</v>
      </c>
      <c r="G19" s="9">
        <f>C14/D14</f>
        <v>0.65357458966670867</v>
      </c>
    </row>
    <row r="20" spans="1:7" x14ac:dyDescent="0.25">
      <c r="F20" s="10">
        <v>1</v>
      </c>
      <c r="G20" s="10">
        <v>1</v>
      </c>
    </row>
    <row r="29" spans="1:7" x14ac:dyDescent="0.25">
      <c r="A29" t="s">
        <v>0</v>
      </c>
      <c r="B29" s="1" t="s">
        <v>1</v>
      </c>
      <c r="C29" s="1" t="s">
        <v>2</v>
      </c>
    </row>
    <row r="30" spans="1:7" x14ac:dyDescent="0.25">
      <c r="A30" t="s">
        <v>98</v>
      </c>
      <c r="B30" s="1">
        <v>15410</v>
      </c>
      <c r="C30" s="1">
        <v>42432</v>
      </c>
    </row>
    <row r="31" spans="1:7" x14ac:dyDescent="0.25">
      <c r="A31" t="s">
        <v>3</v>
      </c>
      <c r="B31" s="1">
        <v>102</v>
      </c>
      <c r="C31" s="1">
        <v>30</v>
      </c>
      <c r="E31" s="1">
        <f>+Table1312[[#This Row],[Masculino]]+B32</f>
        <v>174</v>
      </c>
      <c r="F31" s="1">
        <f>+Table1312[[#This Row],[Femenino]]+C32</f>
        <v>42</v>
      </c>
    </row>
    <row r="32" spans="1:7" x14ac:dyDescent="0.25">
      <c r="A32" t="s">
        <v>4</v>
      </c>
      <c r="B32" s="1">
        <v>72</v>
      </c>
      <c r="C32" s="1">
        <v>12</v>
      </c>
      <c r="E32" s="1">
        <f>+B33+B35</f>
        <v>1559869</v>
      </c>
      <c r="F32" s="1">
        <f>+C33+C35</f>
        <v>2738099</v>
      </c>
    </row>
    <row r="33" spans="1:6" x14ac:dyDescent="0.25">
      <c r="A33" t="s">
        <v>5</v>
      </c>
      <c r="B33" s="1">
        <v>1435001</v>
      </c>
      <c r="C33" s="1">
        <v>2609506</v>
      </c>
      <c r="E33" s="1">
        <f>+B38+B39+B40</f>
        <v>1376057</v>
      </c>
      <c r="F33" s="1">
        <f>+C38+C39+C40</f>
        <v>2459635</v>
      </c>
    </row>
    <row r="34" spans="1:6" x14ac:dyDescent="0.25">
      <c r="A34" t="s">
        <v>6</v>
      </c>
      <c r="B34" s="1">
        <v>4104</v>
      </c>
      <c r="C34" s="1">
        <v>4597</v>
      </c>
      <c r="E34" s="1">
        <f>+B45+B46</f>
        <v>298</v>
      </c>
      <c r="F34" s="1">
        <f>+C45+C46</f>
        <v>3195</v>
      </c>
    </row>
    <row r="35" spans="1:6" x14ac:dyDescent="0.25">
      <c r="A35" t="s">
        <v>99</v>
      </c>
      <c r="B35" s="1">
        <v>124868</v>
      </c>
      <c r="C35" s="1">
        <v>128593</v>
      </c>
    </row>
    <row r="36" spans="1:6" x14ac:dyDescent="0.25">
      <c r="A36" t="s">
        <v>100</v>
      </c>
      <c r="B36" s="1">
        <v>17006</v>
      </c>
      <c r="C36" s="1">
        <v>45685</v>
      </c>
    </row>
    <row r="37" spans="1:6" x14ac:dyDescent="0.25">
      <c r="A37" t="s">
        <v>101</v>
      </c>
      <c r="B37" s="1">
        <v>23550</v>
      </c>
      <c r="C37" s="1">
        <v>66783</v>
      </c>
    </row>
    <row r="38" spans="1:6" x14ac:dyDescent="0.25">
      <c r="A38" t="s">
        <v>7</v>
      </c>
      <c r="B38" s="1">
        <v>1326612</v>
      </c>
      <c r="C38" s="1">
        <v>2439207</v>
      </c>
    </row>
    <row r="39" spans="1:6" x14ac:dyDescent="0.25">
      <c r="A39" t="s">
        <v>8</v>
      </c>
      <c r="B39" s="1">
        <v>29585</v>
      </c>
      <c r="C39" s="1">
        <v>206</v>
      </c>
    </row>
    <row r="40" spans="1:6" x14ac:dyDescent="0.25">
      <c r="A40" t="s">
        <v>102</v>
      </c>
      <c r="B40" s="1">
        <v>19860</v>
      </c>
      <c r="C40" s="1">
        <v>20222</v>
      </c>
    </row>
    <row r="41" spans="1:6" x14ac:dyDescent="0.25">
      <c r="A41" t="s">
        <v>9</v>
      </c>
      <c r="B41" s="1">
        <v>459442</v>
      </c>
      <c r="C41" s="1">
        <v>1161722</v>
      </c>
    </row>
    <row r="42" spans="1:6" x14ac:dyDescent="0.25">
      <c r="A42" t="s">
        <v>10</v>
      </c>
      <c r="B42" s="1">
        <v>74210</v>
      </c>
      <c r="C42" s="1">
        <v>167680</v>
      </c>
    </row>
    <row r="43" spans="1:6" x14ac:dyDescent="0.25">
      <c r="A43" t="s">
        <v>11</v>
      </c>
      <c r="B43" s="1">
        <v>1307</v>
      </c>
      <c r="C43" s="1">
        <v>12425</v>
      </c>
    </row>
    <row r="44" spans="1:6" x14ac:dyDescent="0.25">
      <c r="A44" t="s">
        <v>12</v>
      </c>
      <c r="B44" s="1">
        <v>21256</v>
      </c>
      <c r="C44" s="1">
        <v>283</v>
      </c>
    </row>
    <row r="45" spans="1:6" x14ac:dyDescent="0.25">
      <c r="A45" t="s">
        <v>103</v>
      </c>
      <c r="B45" s="1">
        <v>192</v>
      </c>
      <c r="C45" s="1">
        <v>2070</v>
      </c>
    </row>
    <row r="46" spans="1:6" x14ac:dyDescent="0.25">
      <c r="A46" t="s">
        <v>104</v>
      </c>
      <c r="B46" s="1">
        <v>106</v>
      </c>
      <c r="C46" s="1">
        <v>1125</v>
      </c>
    </row>
    <row r="48" spans="1:6" x14ac:dyDescent="0.25">
      <c r="B48" s="20">
        <f>+SUM(Table1312[Masculino])</f>
        <v>3552683</v>
      </c>
      <c r="C48" s="20">
        <f>+SUM(Table1312[Femenino])</f>
        <v>6702578</v>
      </c>
      <c r="D48" s="47">
        <f>+B48+C48</f>
        <v>10255261</v>
      </c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4A88C-A7E0-4561-9896-E2CAACD1145B}">
  <dimension ref="A1:E10"/>
  <sheetViews>
    <sheetView workbookViewId="0">
      <selection activeCell="D2" sqref="D2:D8"/>
    </sheetView>
  </sheetViews>
  <sheetFormatPr baseColWidth="10" defaultColWidth="9.140625" defaultRowHeight="15" x14ac:dyDescent="0.25"/>
  <cols>
    <col min="1" max="1" width="18.28515625" customWidth="1"/>
    <col min="2" max="4" width="19.5703125" style="1" customWidth="1"/>
    <col min="5" max="5" width="13.28515625" bestFit="1" customWidth="1"/>
  </cols>
  <sheetData>
    <row r="1" spans="1:5" x14ac:dyDescent="0.25">
      <c r="A1" t="s">
        <v>29</v>
      </c>
      <c r="B1" s="1" t="s">
        <v>106</v>
      </c>
      <c r="C1" s="1" t="s">
        <v>107</v>
      </c>
      <c r="D1" s="1" t="s">
        <v>108</v>
      </c>
      <c r="E1" t="s">
        <v>30</v>
      </c>
    </row>
    <row r="2" spans="1:5" x14ac:dyDescent="0.25">
      <c r="A2">
        <v>1</v>
      </c>
      <c r="B2">
        <v>239479</v>
      </c>
      <c r="C2">
        <v>208248</v>
      </c>
      <c r="D2">
        <v>188273</v>
      </c>
      <c r="E2" s="1">
        <f>+SUM(Table14[[#This Row],[Total BTH_Abril]:[Total BTH_Junio]])</f>
        <v>636000</v>
      </c>
    </row>
    <row r="3" spans="1:5" x14ac:dyDescent="0.25">
      <c r="A3">
        <v>2</v>
      </c>
      <c r="B3">
        <v>759080</v>
      </c>
      <c r="C3">
        <v>668610</v>
      </c>
      <c r="D3">
        <v>709925</v>
      </c>
      <c r="E3" s="1">
        <f>+SUM(Table14[[#This Row],[Total BTH_Abril]:[Total BTH_Junio]])</f>
        <v>2137615</v>
      </c>
    </row>
    <row r="4" spans="1:5" x14ac:dyDescent="0.25">
      <c r="A4">
        <v>3</v>
      </c>
      <c r="B4">
        <v>509250</v>
      </c>
      <c r="C4">
        <v>501053</v>
      </c>
      <c r="D4">
        <v>507394</v>
      </c>
      <c r="E4" s="1">
        <f>+SUM(Table14[[#This Row],[Total BTH_Abril]:[Total BTH_Junio]])</f>
        <v>1517697</v>
      </c>
    </row>
    <row r="5" spans="1:5" x14ac:dyDescent="0.25">
      <c r="A5">
        <v>4</v>
      </c>
      <c r="B5">
        <v>45003</v>
      </c>
      <c r="C5">
        <v>101864</v>
      </c>
      <c r="D5">
        <v>45127</v>
      </c>
      <c r="E5" s="1">
        <f>+SUM(Table14[[#This Row],[Total BTH_Abril]:[Total BTH_Junio]])</f>
        <v>191994</v>
      </c>
    </row>
    <row r="6" spans="1:5" x14ac:dyDescent="0.25">
      <c r="A6">
        <v>5</v>
      </c>
      <c r="B6">
        <v>173</v>
      </c>
      <c r="C6">
        <v>10668</v>
      </c>
      <c r="D6">
        <v>55</v>
      </c>
      <c r="E6" s="1">
        <f>+SUM(Table14[[#This Row],[Total BTH_Abril]:[Total BTH_Junio]])</f>
        <v>10896</v>
      </c>
    </row>
    <row r="7" spans="1:5" x14ac:dyDescent="0.25">
      <c r="A7">
        <v>6</v>
      </c>
      <c r="B7">
        <v>4</v>
      </c>
      <c r="C7">
        <v>370</v>
      </c>
      <c r="D7">
        <v>0</v>
      </c>
      <c r="E7" s="1">
        <f>+SUM(Table14[[#This Row],[Total BTH_Abril]:[Total BTH_Junio]])</f>
        <v>374</v>
      </c>
    </row>
    <row r="8" spans="1:5" x14ac:dyDescent="0.25">
      <c r="A8">
        <v>7</v>
      </c>
      <c r="B8">
        <v>0</v>
      </c>
      <c r="C8">
        <v>3</v>
      </c>
      <c r="D8">
        <v>0</v>
      </c>
      <c r="E8" s="1">
        <f>+SUM(Table14[[#This Row],[Total BTH_Abril]:[Total BTH_Junio]])</f>
        <v>3</v>
      </c>
    </row>
    <row r="10" spans="1:5" x14ac:dyDescent="0.25">
      <c r="E10" s="20">
        <f>+SUM(Table14[TOTAL])</f>
        <v>4494579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C4D7E-AAB4-43FC-B656-67C792A4C562}">
  <dimension ref="A1:C6"/>
  <sheetViews>
    <sheetView tabSelected="1" workbookViewId="0">
      <selection activeCell="E5" sqref="E5"/>
    </sheetView>
  </sheetViews>
  <sheetFormatPr baseColWidth="10" defaultColWidth="9.140625" defaultRowHeight="15" x14ac:dyDescent="0.25"/>
  <cols>
    <col min="2" max="2" width="17.85546875" bestFit="1" customWidth="1"/>
  </cols>
  <sheetData>
    <row r="1" spans="1:3" x14ac:dyDescent="0.25">
      <c r="A1" t="s">
        <v>31</v>
      </c>
      <c r="B1" t="s">
        <v>105</v>
      </c>
    </row>
    <row r="2" spans="1:3" x14ac:dyDescent="0.25">
      <c r="A2" t="s">
        <v>32</v>
      </c>
      <c r="B2">
        <v>264243</v>
      </c>
      <c r="C2" s="9">
        <f>+B2/$B$6</f>
        <v>0.17472090200030152</v>
      </c>
    </row>
    <row r="3" spans="1:3" x14ac:dyDescent="0.25">
      <c r="A3" t="s">
        <v>33</v>
      </c>
      <c r="B3">
        <v>430902</v>
      </c>
      <c r="C3" s="9">
        <f t="shared" ref="C3:C5" si="0">+B3/$B$6</f>
        <v>0.28491799636597342</v>
      </c>
    </row>
    <row r="4" spans="1:3" x14ac:dyDescent="0.25">
      <c r="A4" t="s">
        <v>34</v>
      </c>
      <c r="B4">
        <v>468643</v>
      </c>
      <c r="C4" s="9">
        <f t="shared" si="0"/>
        <v>0.30987283551930345</v>
      </c>
    </row>
    <row r="5" spans="1:3" x14ac:dyDescent="0.25">
      <c r="A5" t="s">
        <v>35</v>
      </c>
      <c r="B5">
        <v>348584</v>
      </c>
      <c r="C5" s="9">
        <f t="shared" si="0"/>
        <v>0.23048826611442158</v>
      </c>
    </row>
    <row r="6" spans="1:3" x14ac:dyDescent="0.25">
      <c r="A6" t="s">
        <v>30</v>
      </c>
      <c r="B6">
        <f>+SUM(B2:B5)</f>
        <v>1512372</v>
      </c>
      <c r="C6" s="10">
        <f>+SUM(C2:C5)</f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1957E-0731-47E9-8923-0C9DC651215D}">
  <dimension ref="A1:J22"/>
  <sheetViews>
    <sheetView zoomScale="90" zoomScaleNormal="90" workbookViewId="0">
      <selection activeCell="L9" sqref="L9"/>
    </sheetView>
  </sheetViews>
  <sheetFormatPr baseColWidth="10" defaultColWidth="9.140625" defaultRowHeight="15" x14ac:dyDescent="0.25"/>
  <cols>
    <col min="1" max="1" width="42.7109375" customWidth="1"/>
    <col min="2" max="2" width="17.7109375" bestFit="1" customWidth="1"/>
    <col min="3" max="3" width="21.7109375" customWidth="1"/>
    <col min="4" max="4" width="17.5703125" bestFit="1" customWidth="1"/>
    <col min="5" max="5" width="24" bestFit="1" customWidth="1"/>
    <col min="8" max="8" width="15.140625" customWidth="1"/>
    <col min="9" max="9" width="18.85546875" bestFit="1" customWidth="1"/>
  </cols>
  <sheetData>
    <row r="1" spans="1:10" ht="15.75" x14ac:dyDescent="0.25">
      <c r="A1" s="61" t="s">
        <v>36</v>
      </c>
      <c r="B1" s="61"/>
      <c r="C1" s="61"/>
      <c r="D1" s="61"/>
      <c r="E1" s="61"/>
    </row>
    <row r="2" spans="1:10" x14ac:dyDescent="0.25">
      <c r="A2" s="62" t="s">
        <v>37</v>
      </c>
      <c r="B2" s="62"/>
      <c r="C2" s="62"/>
      <c r="D2" s="62"/>
      <c r="E2" s="62"/>
    </row>
    <row r="3" spans="1:10" ht="19.5" thickBot="1" x14ac:dyDescent="0.3">
      <c r="A3" s="63" t="s">
        <v>125</v>
      </c>
      <c r="B3" s="63"/>
      <c r="C3" s="63"/>
      <c r="D3" s="63"/>
      <c r="E3" s="63"/>
    </row>
    <row r="4" spans="1:10" s="21" customFormat="1" x14ac:dyDescent="0.25">
      <c r="A4" s="38" t="s">
        <v>38</v>
      </c>
      <c r="B4" s="30" t="s">
        <v>126</v>
      </c>
      <c r="C4" s="30" t="s">
        <v>127</v>
      </c>
      <c r="D4" s="30" t="s">
        <v>128</v>
      </c>
      <c r="E4" s="31" t="s">
        <v>30</v>
      </c>
      <c r="H4" s="24" t="s">
        <v>39</v>
      </c>
      <c r="I4" s="24" t="s">
        <v>40</v>
      </c>
    </row>
    <row r="5" spans="1:10" ht="15.75" thickBot="1" x14ac:dyDescent="0.3">
      <c r="A5" s="58"/>
      <c r="B5" s="59"/>
      <c r="C5" s="59"/>
      <c r="D5" s="59"/>
      <c r="E5" s="60"/>
      <c r="H5" s="23" t="s">
        <v>41</v>
      </c>
      <c r="I5" s="39">
        <f>+E6+E10+E11+E12+E15+E16+E17+E18+E20</f>
        <v>10338143547</v>
      </c>
      <c r="J5" s="18">
        <f>+I5/$I$11</f>
        <v>0.97757263168365804</v>
      </c>
    </row>
    <row r="6" spans="1:10" ht="16.5" thickBot="1" x14ac:dyDescent="0.3">
      <c r="A6" s="32" t="s">
        <v>17</v>
      </c>
      <c r="B6" s="84">
        <v>2436376800</v>
      </c>
      <c r="C6" s="84">
        <v>2358006750</v>
      </c>
      <c r="D6" s="84">
        <v>2324315400</v>
      </c>
      <c r="E6" s="33">
        <f>+B6+C6+D6</f>
        <v>7118698950</v>
      </c>
      <c r="F6" s="18">
        <f>+E6/$E$22</f>
        <v>0.67314264259124368</v>
      </c>
      <c r="H6" s="25" t="s">
        <v>42</v>
      </c>
      <c r="I6" s="40">
        <f>+E9</f>
        <v>21566000</v>
      </c>
      <c r="J6" s="18">
        <f t="shared" ref="J6:J10" si="0">+I6/$I$11</f>
        <v>2.0392763245203342E-3</v>
      </c>
    </row>
    <row r="7" spans="1:10" ht="16.5" thickBot="1" x14ac:dyDescent="0.3">
      <c r="A7" s="34" t="s">
        <v>18</v>
      </c>
      <c r="B7" s="85">
        <v>33192400</v>
      </c>
      <c r="C7" s="85">
        <v>31574000</v>
      </c>
      <c r="D7" s="85">
        <v>32031600</v>
      </c>
      <c r="E7" s="33">
        <f t="shared" ref="E7:E20" si="1">+B7+C7+D7</f>
        <v>96798000</v>
      </c>
      <c r="F7" s="18">
        <f t="shared" ref="F7:F20" si="2">+E7/$E$22</f>
        <v>9.1531980738625285E-3</v>
      </c>
      <c r="H7" s="23" t="s">
        <v>43</v>
      </c>
      <c r="I7" s="39">
        <f>+E7</f>
        <v>96798000</v>
      </c>
      <c r="J7" s="18">
        <f t="shared" si="0"/>
        <v>9.1531980738625285E-3</v>
      </c>
    </row>
    <row r="8" spans="1:10" ht="16.5" thickBot="1" x14ac:dyDescent="0.3">
      <c r="A8" s="34" t="s">
        <v>19</v>
      </c>
      <c r="B8" s="85">
        <v>10568000</v>
      </c>
      <c r="C8" s="85">
        <v>10139000</v>
      </c>
      <c r="D8" s="85">
        <v>8214000</v>
      </c>
      <c r="E8" s="33">
        <f t="shared" si="1"/>
        <v>28921000</v>
      </c>
      <c r="F8" s="18">
        <f t="shared" si="2"/>
        <v>2.7347635436081141E-3</v>
      </c>
      <c r="H8" s="25" t="s">
        <v>44</v>
      </c>
      <c r="I8" s="40">
        <f>+E19</f>
        <v>0</v>
      </c>
      <c r="J8" s="18">
        <f t="shared" si="0"/>
        <v>0</v>
      </c>
    </row>
    <row r="9" spans="1:10" ht="16.5" thickBot="1" x14ac:dyDescent="0.3">
      <c r="A9" s="32" t="s">
        <v>20</v>
      </c>
      <c r="B9" s="85">
        <v>7289000</v>
      </c>
      <c r="C9" s="85">
        <v>7246000</v>
      </c>
      <c r="D9" s="85">
        <v>7031000</v>
      </c>
      <c r="E9" s="33">
        <f t="shared" si="1"/>
        <v>21566000</v>
      </c>
      <c r="F9" s="18">
        <f t="shared" si="2"/>
        <v>2.0392763245203342E-3</v>
      </c>
      <c r="H9" s="23" t="s">
        <v>45</v>
      </c>
      <c r="I9" s="39">
        <f>+E8</f>
        <v>28921000</v>
      </c>
      <c r="J9" s="18">
        <f t="shared" si="0"/>
        <v>2.7347635436081141E-3</v>
      </c>
    </row>
    <row r="10" spans="1:10" ht="16.5" thickBot="1" x14ac:dyDescent="0.3">
      <c r="A10" s="32" t="s">
        <v>46</v>
      </c>
      <c r="B10" s="85">
        <v>40354440</v>
      </c>
      <c r="C10" s="85">
        <v>40300240</v>
      </c>
      <c r="D10" s="85">
        <v>40151580</v>
      </c>
      <c r="E10" s="33">
        <f t="shared" si="1"/>
        <v>120806260</v>
      </c>
      <c r="F10" s="18">
        <f t="shared" si="2"/>
        <v>1.142341397903403E-2</v>
      </c>
      <c r="H10" s="25" t="s">
        <v>47</v>
      </c>
      <c r="I10" s="40">
        <f>+E13+E14</f>
        <v>89891600</v>
      </c>
      <c r="J10" s="18">
        <f t="shared" si="0"/>
        <v>8.5001303743509268E-3</v>
      </c>
    </row>
    <row r="11" spans="1:10" ht="16.5" thickBot="1" x14ac:dyDescent="0.3">
      <c r="A11" s="32" t="s">
        <v>48</v>
      </c>
      <c r="B11" s="85">
        <v>613919640</v>
      </c>
      <c r="C11" s="85">
        <v>592521010</v>
      </c>
      <c r="D11" s="85">
        <v>583953850</v>
      </c>
      <c r="E11" s="33">
        <f t="shared" si="1"/>
        <v>1790394500</v>
      </c>
      <c r="F11" s="18">
        <f t="shared" si="2"/>
        <v>0.16929931908566362</v>
      </c>
      <c r="H11" s="24" t="s">
        <v>49</v>
      </c>
      <c r="I11" s="27">
        <f>+SUM(I5:I10)</f>
        <v>10575320147</v>
      </c>
      <c r="J11" s="19">
        <f>+J5+J6+J7+J8+J9+J10</f>
        <v>1</v>
      </c>
    </row>
    <row r="12" spans="1:10" ht="16.5" thickBot="1" x14ac:dyDescent="0.3">
      <c r="A12" s="32" t="s">
        <v>22</v>
      </c>
      <c r="B12" s="85">
        <v>383464452.18000001</v>
      </c>
      <c r="C12" s="85">
        <v>376819737.63</v>
      </c>
      <c r="D12" s="85">
        <v>385381897.19</v>
      </c>
      <c r="E12" s="33">
        <f t="shared" si="1"/>
        <v>1145666087</v>
      </c>
      <c r="F12" s="18">
        <f t="shared" si="2"/>
        <v>0.10833393893280875</v>
      </c>
    </row>
    <row r="13" spans="1:10" ht="16.5" thickBot="1" x14ac:dyDescent="0.3">
      <c r="A13" s="32" t="s">
        <v>24</v>
      </c>
      <c r="B13" s="86"/>
      <c r="C13" s="85">
        <v>68021300</v>
      </c>
      <c r="D13" s="86"/>
      <c r="E13" s="33">
        <f t="shared" si="1"/>
        <v>68021300</v>
      </c>
      <c r="F13" s="18">
        <f t="shared" si="2"/>
        <v>6.432079507238014E-3</v>
      </c>
    </row>
    <row r="14" spans="1:10" ht="16.5" thickBot="1" x14ac:dyDescent="0.3">
      <c r="A14" s="32" t="s">
        <v>25</v>
      </c>
      <c r="B14" s="86"/>
      <c r="C14" s="85">
        <v>21870300</v>
      </c>
      <c r="D14" s="86"/>
      <c r="E14" s="33">
        <f t="shared" si="1"/>
        <v>21870300</v>
      </c>
      <c r="F14" s="18">
        <f t="shared" si="2"/>
        <v>2.0680508671129124E-3</v>
      </c>
    </row>
    <row r="15" spans="1:10" ht="16.5" thickBot="1" x14ac:dyDescent="0.3">
      <c r="A15" s="32" t="s">
        <v>26</v>
      </c>
      <c r="B15" s="85">
        <v>8903350</v>
      </c>
      <c r="C15" s="85">
        <v>8886700</v>
      </c>
      <c r="D15" s="85">
        <v>1150700</v>
      </c>
      <c r="E15" s="33">
        <f t="shared" si="1"/>
        <v>18940750</v>
      </c>
      <c r="F15" s="18">
        <f t="shared" si="2"/>
        <v>1.791033248801749E-3</v>
      </c>
    </row>
    <row r="16" spans="1:10" ht="16.5" thickBot="1" x14ac:dyDescent="0.3">
      <c r="A16" s="32" t="s">
        <v>27</v>
      </c>
      <c r="B16" s="85">
        <v>1369500</v>
      </c>
      <c r="C16" s="85">
        <v>1369500</v>
      </c>
      <c r="D16" s="85">
        <v>46200</v>
      </c>
      <c r="E16" s="33">
        <f t="shared" si="1"/>
        <v>2785200</v>
      </c>
      <c r="F16" s="18">
        <f t="shared" si="2"/>
        <v>2.6336791333831191E-4</v>
      </c>
    </row>
    <row r="17" spans="1:6" ht="16.5" thickBot="1" x14ac:dyDescent="0.3">
      <c r="A17" s="34" t="s">
        <v>28</v>
      </c>
      <c r="B17" s="85">
        <v>57126000</v>
      </c>
      <c r="C17" s="85">
        <v>57108000</v>
      </c>
      <c r="D17" s="28"/>
      <c r="E17" s="33">
        <f t="shared" si="1"/>
        <v>114234000</v>
      </c>
      <c r="F17" s="18">
        <f t="shared" si="2"/>
        <v>1.0801942486101078E-2</v>
      </c>
    </row>
    <row r="18" spans="1:6" ht="16.5" thickBot="1" x14ac:dyDescent="0.3">
      <c r="A18" s="32" t="s">
        <v>23</v>
      </c>
      <c r="B18" s="85">
        <v>13424400</v>
      </c>
      <c r="C18" s="85">
        <v>13193400</v>
      </c>
      <c r="D18" s="28"/>
      <c r="E18" s="33">
        <f t="shared" si="1"/>
        <v>26617800</v>
      </c>
      <c r="F18" s="18">
        <f t="shared" si="2"/>
        <v>2.5169734466668529E-3</v>
      </c>
    </row>
    <row r="19" spans="1:6" ht="15.75" x14ac:dyDescent="0.25">
      <c r="A19" s="32" t="s">
        <v>50</v>
      </c>
      <c r="B19" s="29">
        <v>0</v>
      </c>
      <c r="C19" s="28">
        <v>0</v>
      </c>
      <c r="D19" s="28">
        <v>0</v>
      </c>
      <c r="E19" s="33">
        <f t="shared" si="1"/>
        <v>0</v>
      </c>
      <c r="F19" s="18">
        <f t="shared" si="2"/>
        <v>0</v>
      </c>
    </row>
    <row r="20" spans="1:6" ht="15.75" x14ac:dyDescent="0.25">
      <c r="A20" s="32" t="s">
        <v>56</v>
      </c>
      <c r="B20" s="29">
        <v>0</v>
      </c>
      <c r="C20" s="28"/>
      <c r="D20" s="28">
        <v>0</v>
      </c>
      <c r="E20" s="33">
        <f t="shared" si="1"/>
        <v>0</v>
      </c>
      <c r="F20" s="18">
        <f t="shared" si="2"/>
        <v>0</v>
      </c>
    </row>
    <row r="21" spans="1:6" x14ac:dyDescent="0.25">
      <c r="A21" s="58"/>
      <c r="B21" s="59"/>
      <c r="C21" s="59"/>
      <c r="D21" s="59"/>
      <c r="E21" s="60"/>
      <c r="F21" s="18"/>
    </row>
    <row r="22" spans="1:6" s="22" customFormat="1" ht="16.5" thickBot="1" x14ac:dyDescent="0.3">
      <c r="A22" s="35" t="s">
        <v>51</v>
      </c>
      <c r="B22" s="36">
        <f>SUM(B6:B20)</f>
        <v>3605987982.1799998</v>
      </c>
      <c r="C22" s="36">
        <f>SUM(C6:C20)</f>
        <v>3587055937.6300001</v>
      </c>
      <c r="D22" s="36">
        <f>SUM(D6:D20)</f>
        <v>3382276227.1900001</v>
      </c>
      <c r="E22" s="37">
        <f>SUM(B22,C22,D22)</f>
        <v>10575320147</v>
      </c>
      <c r="F22" s="26">
        <f>+SUM(F6:F20)</f>
        <v>1</v>
      </c>
    </row>
  </sheetData>
  <mergeCells count="5">
    <mergeCell ref="A5:E5"/>
    <mergeCell ref="A1:E1"/>
    <mergeCell ref="A2:E2"/>
    <mergeCell ref="A3:E3"/>
    <mergeCell ref="A21:E2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09076-38C7-480F-BBFD-D6BE797C930D}">
  <dimension ref="C1:P37"/>
  <sheetViews>
    <sheetView showGridLines="0" topLeftCell="J3" zoomScale="90" zoomScaleNormal="90" workbookViewId="0">
      <selection activeCell="AC12" sqref="AC12"/>
    </sheetView>
  </sheetViews>
  <sheetFormatPr baseColWidth="10" defaultColWidth="9.140625" defaultRowHeight="15" x14ac:dyDescent="0.25"/>
  <cols>
    <col min="3" max="3" width="29.28515625" bestFit="1" customWidth="1"/>
    <col min="6" max="6" width="10.5703125" customWidth="1"/>
    <col min="9" max="9" width="24.28515625" bestFit="1" customWidth="1"/>
    <col min="10" max="10" width="6.140625" bestFit="1" customWidth="1"/>
    <col min="11" max="11" width="8.5703125" bestFit="1" customWidth="1"/>
    <col min="12" max="12" width="12.28515625" bestFit="1" customWidth="1"/>
    <col min="15" max="15" width="30.28515625" bestFit="1" customWidth="1"/>
    <col min="16" max="16" width="7" bestFit="1" customWidth="1"/>
  </cols>
  <sheetData>
    <row r="1" spans="3:16" x14ac:dyDescent="0.25">
      <c r="C1" s="64" t="s">
        <v>63</v>
      </c>
      <c r="D1" s="64"/>
      <c r="E1" s="64"/>
      <c r="F1" s="64"/>
      <c r="G1" s="64"/>
      <c r="H1" s="64"/>
      <c r="I1" s="64"/>
      <c r="J1" s="64"/>
      <c r="K1" s="64"/>
      <c r="L1" s="64"/>
    </row>
    <row r="2" spans="3:16" ht="15" customHeight="1" x14ac:dyDescent="0.25">
      <c r="C2" s="64" t="s">
        <v>64</v>
      </c>
      <c r="D2" s="64"/>
      <c r="E2" s="64"/>
      <c r="F2" s="64"/>
      <c r="G2" s="64"/>
      <c r="H2" s="64"/>
      <c r="I2" s="64"/>
      <c r="J2" s="64"/>
      <c r="K2" s="64"/>
      <c r="L2" s="64"/>
    </row>
    <row r="4" spans="3:16" x14ac:dyDescent="0.25">
      <c r="C4" s="43"/>
      <c r="D4" s="88" t="s">
        <v>129</v>
      </c>
      <c r="E4" s="88" t="s">
        <v>130</v>
      </c>
      <c r="F4" s="88" t="s">
        <v>131</v>
      </c>
      <c r="G4" s="43" t="s">
        <v>30</v>
      </c>
      <c r="I4" s="44" t="s">
        <v>65</v>
      </c>
      <c r="J4" s="89" t="s">
        <v>126</v>
      </c>
      <c r="K4" s="89" t="s">
        <v>127</v>
      </c>
      <c r="L4" s="89" t="s">
        <v>128</v>
      </c>
      <c r="M4" s="44" t="s">
        <v>30</v>
      </c>
      <c r="O4" s="43"/>
      <c r="P4" s="43" t="s">
        <v>30</v>
      </c>
    </row>
    <row r="5" spans="3:16" x14ac:dyDescent="0.25">
      <c r="C5" s="42" t="s">
        <v>62</v>
      </c>
      <c r="D5" s="41">
        <v>5535</v>
      </c>
      <c r="E5" s="41">
        <v>5558</v>
      </c>
      <c r="F5" s="41">
        <v>5558</v>
      </c>
      <c r="G5" s="41">
        <f>+D5+E5+F5</f>
        <v>16651</v>
      </c>
      <c r="I5" s="45" t="s">
        <v>66</v>
      </c>
      <c r="J5" s="45">
        <v>248</v>
      </c>
      <c r="K5" s="45">
        <v>249</v>
      </c>
      <c r="L5" s="45">
        <v>249</v>
      </c>
      <c r="M5" s="45">
        <f>+J5+K5+L5</f>
        <v>746</v>
      </c>
      <c r="O5" s="42" t="s">
        <v>62</v>
      </c>
      <c r="P5" s="87">
        <v>16651</v>
      </c>
    </row>
    <row r="6" spans="3:16" x14ac:dyDescent="0.25">
      <c r="C6" s="42" t="s">
        <v>57</v>
      </c>
      <c r="D6" s="41">
        <v>933</v>
      </c>
      <c r="E6" s="41">
        <v>934</v>
      </c>
      <c r="F6" s="41">
        <v>934</v>
      </c>
      <c r="G6" s="41">
        <f t="shared" ref="G6:G10" si="0">+D6+E6+F6</f>
        <v>2801</v>
      </c>
      <c r="I6" s="45" t="s">
        <v>67</v>
      </c>
      <c r="J6" s="45">
        <v>275</v>
      </c>
      <c r="K6" s="45">
        <v>275</v>
      </c>
      <c r="L6" s="45">
        <v>275</v>
      </c>
      <c r="M6" s="45">
        <f t="shared" ref="M6:M36" si="1">+J6+K6+L6</f>
        <v>825</v>
      </c>
      <c r="O6" s="42" t="s">
        <v>57</v>
      </c>
      <c r="P6" s="41">
        <v>2801</v>
      </c>
    </row>
    <row r="7" spans="3:16" x14ac:dyDescent="0.25">
      <c r="C7" s="42" t="s">
        <v>58</v>
      </c>
      <c r="D7" s="41">
        <v>81</v>
      </c>
      <c r="E7" s="41">
        <v>81</v>
      </c>
      <c r="F7" s="41">
        <v>81</v>
      </c>
      <c r="G7" s="41">
        <f t="shared" si="0"/>
        <v>243</v>
      </c>
      <c r="I7" s="45" t="s">
        <v>68</v>
      </c>
      <c r="J7" s="45">
        <v>54</v>
      </c>
      <c r="K7" s="45">
        <v>54</v>
      </c>
      <c r="L7" s="45">
        <v>54</v>
      </c>
      <c r="M7" s="45">
        <f t="shared" si="1"/>
        <v>162</v>
      </c>
      <c r="O7" s="42" t="s">
        <v>58</v>
      </c>
      <c r="P7" s="41">
        <v>243</v>
      </c>
    </row>
    <row r="8" spans="3:16" x14ac:dyDescent="0.25">
      <c r="C8" s="42" t="s">
        <v>59</v>
      </c>
      <c r="D8" s="41">
        <v>911</v>
      </c>
      <c r="E8" s="41">
        <v>912</v>
      </c>
      <c r="F8" s="41">
        <v>912</v>
      </c>
      <c r="G8" s="41">
        <f t="shared" si="0"/>
        <v>2735</v>
      </c>
      <c r="I8" s="45" t="s">
        <v>69</v>
      </c>
      <c r="J8" s="45">
        <v>131</v>
      </c>
      <c r="K8" s="45">
        <v>131</v>
      </c>
      <c r="L8" s="45">
        <v>131</v>
      </c>
      <c r="M8" s="45">
        <f t="shared" si="1"/>
        <v>393</v>
      </c>
      <c r="O8" s="42" t="s">
        <v>59</v>
      </c>
      <c r="P8" s="41">
        <v>2735</v>
      </c>
    </row>
    <row r="9" spans="3:16" x14ac:dyDescent="0.25">
      <c r="C9" s="42" t="s">
        <v>60</v>
      </c>
      <c r="D9" s="41">
        <v>14</v>
      </c>
      <c r="E9" s="41">
        <v>14</v>
      </c>
      <c r="F9" s="41">
        <v>14</v>
      </c>
      <c r="G9" s="41">
        <f t="shared" si="0"/>
        <v>42</v>
      </c>
      <c r="I9" s="45" t="s">
        <v>70</v>
      </c>
      <c r="J9" s="45">
        <v>81</v>
      </c>
      <c r="K9" s="45">
        <v>81</v>
      </c>
      <c r="L9" s="45">
        <v>81</v>
      </c>
      <c r="M9" s="45">
        <f t="shared" si="1"/>
        <v>243</v>
      </c>
      <c r="O9" s="42" t="s">
        <v>60</v>
      </c>
      <c r="P9" s="41">
        <v>42</v>
      </c>
    </row>
    <row r="10" spans="3:16" x14ac:dyDescent="0.25">
      <c r="C10" s="42" t="s">
        <v>61</v>
      </c>
      <c r="D10" s="41">
        <v>41</v>
      </c>
      <c r="E10" s="41">
        <v>41</v>
      </c>
      <c r="F10" s="41">
        <v>41</v>
      </c>
      <c r="G10" s="41">
        <f t="shared" si="0"/>
        <v>123</v>
      </c>
      <c r="I10" s="45" t="s">
        <v>71</v>
      </c>
      <c r="J10" s="45">
        <v>303</v>
      </c>
      <c r="K10" s="45">
        <v>303</v>
      </c>
      <c r="L10" s="45">
        <v>303</v>
      </c>
      <c r="M10" s="45">
        <f t="shared" si="1"/>
        <v>909</v>
      </c>
      <c r="O10" s="42" t="s">
        <v>61</v>
      </c>
      <c r="P10" s="41">
        <v>123</v>
      </c>
    </row>
    <row r="11" spans="3:16" x14ac:dyDescent="0.25">
      <c r="C11" s="42" t="s">
        <v>30</v>
      </c>
      <c r="D11" s="42">
        <f>+SUM(D5:D10)</f>
        <v>7515</v>
      </c>
      <c r="E11" s="42">
        <f>+SUM(E5:E10)</f>
        <v>7540</v>
      </c>
      <c r="F11" s="42">
        <f>+SUM(F5:F10)</f>
        <v>7540</v>
      </c>
      <c r="G11" s="42">
        <f>+SUM(G5:G10)</f>
        <v>22595</v>
      </c>
      <c r="I11" s="45" t="s">
        <v>72</v>
      </c>
      <c r="J11" s="45">
        <v>55</v>
      </c>
      <c r="K11" s="45">
        <v>55</v>
      </c>
      <c r="L11" s="45">
        <v>55</v>
      </c>
      <c r="M11" s="45">
        <f t="shared" si="1"/>
        <v>165</v>
      </c>
      <c r="O11" s="42" t="s">
        <v>30</v>
      </c>
      <c r="P11" s="42">
        <v>22595</v>
      </c>
    </row>
    <row r="12" spans="3:16" x14ac:dyDescent="0.25">
      <c r="I12" s="45" t="s">
        <v>73</v>
      </c>
      <c r="J12" s="45">
        <v>62</v>
      </c>
      <c r="K12" s="45">
        <v>62</v>
      </c>
      <c r="L12" s="45">
        <v>62</v>
      </c>
      <c r="M12" s="45">
        <f t="shared" si="1"/>
        <v>186</v>
      </c>
    </row>
    <row r="13" spans="3:16" x14ac:dyDescent="0.25">
      <c r="I13" s="45" t="s">
        <v>74</v>
      </c>
      <c r="J13" s="45">
        <v>178</v>
      </c>
      <c r="K13" s="45">
        <v>178</v>
      </c>
      <c r="L13" s="45">
        <v>178</v>
      </c>
      <c r="M13" s="45">
        <f t="shared" si="1"/>
        <v>534</v>
      </c>
    </row>
    <row r="14" spans="3:16" x14ac:dyDescent="0.25">
      <c r="I14" s="45" t="s">
        <v>75</v>
      </c>
      <c r="J14" s="45">
        <v>38</v>
      </c>
      <c r="K14" s="45">
        <v>38</v>
      </c>
      <c r="L14" s="45">
        <v>38</v>
      </c>
      <c r="M14" s="45">
        <f t="shared" si="1"/>
        <v>114</v>
      </c>
    </row>
    <row r="15" spans="3:16" x14ac:dyDescent="0.25">
      <c r="I15" s="45" t="s">
        <v>76</v>
      </c>
      <c r="J15" s="45">
        <v>130</v>
      </c>
      <c r="K15" s="45">
        <v>131</v>
      </c>
      <c r="L15" s="45">
        <v>131</v>
      </c>
      <c r="M15" s="45">
        <f t="shared" si="1"/>
        <v>392</v>
      </c>
    </row>
    <row r="16" spans="3:16" x14ac:dyDescent="0.25">
      <c r="I16" s="45" t="s">
        <v>77</v>
      </c>
      <c r="J16" s="45">
        <v>93</v>
      </c>
      <c r="K16" s="45">
        <v>94</v>
      </c>
      <c r="L16" s="45">
        <v>94</v>
      </c>
      <c r="M16" s="45">
        <f t="shared" si="1"/>
        <v>281</v>
      </c>
    </row>
    <row r="17" spans="9:13" x14ac:dyDescent="0.25">
      <c r="I17" s="45" t="s">
        <v>78</v>
      </c>
      <c r="J17" s="45">
        <v>305</v>
      </c>
      <c r="K17" s="45">
        <v>305</v>
      </c>
      <c r="L17" s="45">
        <v>305</v>
      </c>
      <c r="M17" s="45">
        <f t="shared" si="1"/>
        <v>915</v>
      </c>
    </row>
    <row r="18" spans="9:13" x14ac:dyDescent="0.25">
      <c r="I18" s="45" t="s">
        <v>79</v>
      </c>
      <c r="J18" s="45">
        <v>200</v>
      </c>
      <c r="K18" s="45">
        <v>200</v>
      </c>
      <c r="L18" s="45">
        <v>200</v>
      </c>
      <c r="M18" s="45">
        <f t="shared" si="1"/>
        <v>600</v>
      </c>
    </row>
    <row r="19" spans="9:13" x14ac:dyDescent="0.25">
      <c r="I19" s="45" t="s">
        <v>80</v>
      </c>
      <c r="J19" s="45">
        <v>125</v>
      </c>
      <c r="K19" s="45">
        <v>125</v>
      </c>
      <c r="L19" s="45">
        <v>125</v>
      </c>
      <c r="M19" s="45">
        <f t="shared" si="1"/>
        <v>375</v>
      </c>
    </row>
    <row r="20" spans="9:13" x14ac:dyDescent="0.25">
      <c r="I20" s="45" t="s">
        <v>81</v>
      </c>
      <c r="J20" s="45">
        <v>13</v>
      </c>
      <c r="K20" s="45">
        <v>13</v>
      </c>
      <c r="L20" s="45">
        <v>13</v>
      </c>
      <c r="M20" s="45">
        <f t="shared" si="1"/>
        <v>39</v>
      </c>
    </row>
    <row r="21" spans="9:13" x14ac:dyDescent="0.25">
      <c r="I21" s="45" t="s">
        <v>82</v>
      </c>
      <c r="J21" s="45">
        <v>83</v>
      </c>
      <c r="K21" s="45">
        <v>83</v>
      </c>
      <c r="L21" s="45">
        <v>83</v>
      </c>
      <c r="M21" s="45">
        <f t="shared" si="1"/>
        <v>249</v>
      </c>
    </row>
    <row r="22" spans="9:13" x14ac:dyDescent="0.25">
      <c r="I22" s="45" t="s">
        <v>83</v>
      </c>
      <c r="J22" s="45">
        <v>228</v>
      </c>
      <c r="K22" s="45">
        <v>230</v>
      </c>
      <c r="L22" s="45">
        <v>230</v>
      </c>
      <c r="M22" s="45">
        <f t="shared" si="1"/>
        <v>688</v>
      </c>
    </row>
    <row r="23" spans="9:13" x14ac:dyDescent="0.25">
      <c r="I23" s="45" t="s">
        <v>84</v>
      </c>
      <c r="J23" s="45">
        <v>91</v>
      </c>
      <c r="K23" s="45">
        <v>91</v>
      </c>
      <c r="L23" s="45">
        <v>91</v>
      </c>
      <c r="M23" s="45">
        <f t="shared" si="1"/>
        <v>273</v>
      </c>
    </row>
    <row r="24" spans="9:13" x14ac:dyDescent="0.25">
      <c r="I24" s="45" t="s">
        <v>85</v>
      </c>
      <c r="J24" s="45">
        <v>114</v>
      </c>
      <c r="K24" s="45">
        <v>116</v>
      </c>
      <c r="L24" s="45">
        <v>116</v>
      </c>
      <c r="M24" s="45">
        <f t="shared" si="1"/>
        <v>346</v>
      </c>
    </row>
    <row r="25" spans="9:13" x14ac:dyDescent="0.25">
      <c r="I25" s="45" t="s">
        <v>86</v>
      </c>
      <c r="J25" s="45">
        <v>266</v>
      </c>
      <c r="K25" s="45">
        <v>269</v>
      </c>
      <c r="L25" s="45">
        <v>269</v>
      </c>
      <c r="M25" s="45">
        <f t="shared" si="1"/>
        <v>804</v>
      </c>
    </row>
    <row r="26" spans="9:13" x14ac:dyDescent="0.25">
      <c r="I26" s="45" t="s">
        <v>87</v>
      </c>
      <c r="J26" s="45">
        <v>218</v>
      </c>
      <c r="K26" s="45">
        <v>220</v>
      </c>
      <c r="L26" s="45">
        <v>220</v>
      </c>
      <c r="M26" s="45">
        <f t="shared" si="1"/>
        <v>658</v>
      </c>
    </row>
    <row r="27" spans="9:13" x14ac:dyDescent="0.25">
      <c r="I27" s="45" t="s">
        <v>88</v>
      </c>
      <c r="J27" s="45">
        <v>171</v>
      </c>
      <c r="K27" s="45">
        <v>173</v>
      </c>
      <c r="L27" s="45">
        <v>173</v>
      </c>
      <c r="M27" s="45">
        <f t="shared" si="1"/>
        <v>517</v>
      </c>
    </row>
    <row r="28" spans="9:13" x14ac:dyDescent="0.25">
      <c r="I28" s="45" t="s">
        <v>89</v>
      </c>
      <c r="J28" s="45">
        <v>193</v>
      </c>
      <c r="K28" s="45">
        <v>193</v>
      </c>
      <c r="L28" s="45">
        <v>193</v>
      </c>
      <c r="M28" s="45">
        <f t="shared" si="1"/>
        <v>579</v>
      </c>
    </row>
    <row r="29" spans="9:13" x14ac:dyDescent="0.25">
      <c r="I29" s="45" t="s">
        <v>90</v>
      </c>
      <c r="J29" s="45">
        <v>404</v>
      </c>
      <c r="K29" s="45">
        <v>404</v>
      </c>
      <c r="L29" s="45">
        <v>404</v>
      </c>
      <c r="M29" s="45">
        <f t="shared" si="1"/>
        <v>1212</v>
      </c>
    </row>
    <row r="30" spans="9:13" x14ac:dyDescent="0.25">
      <c r="I30" s="45" t="s">
        <v>91</v>
      </c>
      <c r="J30" s="45">
        <v>81</v>
      </c>
      <c r="K30" s="45">
        <v>81</v>
      </c>
      <c r="L30" s="45">
        <v>81</v>
      </c>
      <c r="M30" s="45">
        <f t="shared" si="1"/>
        <v>243</v>
      </c>
    </row>
    <row r="31" spans="9:13" x14ac:dyDescent="0.25">
      <c r="I31" s="45" t="s">
        <v>92</v>
      </c>
      <c r="J31" s="45">
        <v>160</v>
      </c>
      <c r="K31" s="45">
        <v>160</v>
      </c>
      <c r="L31" s="45">
        <v>160</v>
      </c>
      <c r="M31" s="45">
        <f t="shared" si="1"/>
        <v>480</v>
      </c>
    </row>
    <row r="32" spans="9:13" x14ac:dyDescent="0.25">
      <c r="I32" s="45" t="s">
        <v>93</v>
      </c>
      <c r="J32" s="45">
        <v>131</v>
      </c>
      <c r="K32" s="45">
        <v>131</v>
      </c>
      <c r="L32" s="45">
        <v>131</v>
      </c>
      <c r="M32" s="45">
        <f t="shared" si="1"/>
        <v>393</v>
      </c>
    </row>
    <row r="33" spans="9:13" x14ac:dyDescent="0.25">
      <c r="I33" s="45" t="s">
        <v>94</v>
      </c>
      <c r="J33" s="45">
        <v>208</v>
      </c>
      <c r="K33" s="45">
        <v>211</v>
      </c>
      <c r="L33" s="45">
        <v>211</v>
      </c>
      <c r="M33" s="45">
        <f t="shared" si="1"/>
        <v>630</v>
      </c>
    </row>
    <row r="34" spans="9:13" x14ac:dyDescent="0.25">
      <c r="I34" s="45" t="s">
        <v>95</v>
      </c>
      <c r="J34" s="45">
        <v>108</v>
      </c>
      <c r="K34" s="45">
        <v>109</v>
      </c>
      <c r="L34" s="45">
        <v>109</v>
      </c>
      <c r="M34" s="45">
        <f t="shared" si="1"/>
        <v>326</v>
      </c>
    </row>
    <row r="35" spans="9:13" x14ac:dyDescent="0.25">
      <c r="I35" s="45" t="s">
        <v>96</v>
      </c>
      <c r="J35" s="45">
        <v>87</v>
      </c>
      <c r="K35" s="45">
        <v>87</v>
      </c>
      <c r="L35" s="45">
        <v>87</v>
      </c>
      <c r="M35" s="45">
        <f t="shared" si="1"/>
        <v>261</v>
      </c>
    </row>
    <row r="36" spans="9:13" x14ac:dyDescent="0.25">
      <c r="I36" s="45" t="s">
        <v>97</v>
      </c>
      <c r="J36" s="45">
        <v>701</v>
      </c>
      <c r="K36" s="45">
        <v>706</v>
      </c>
      <c r="L36" s="45">
        <v>706</v>
      </c>
      <c r="M36" s="45">
        <f t="shared" si="1"/>
        <v>2113</v>
      </c>
    </row>
    <row r="37" spans="9:13" x14ac:dyDescent="0.25">
      <c r="I37" s="44" t="s">
        <v>30</v>
      </c>
      <c r="J37" s="44">
        <f>+SUM(J5:J36)</f>
        <v>5535</v>
      </c>
      <c r="K37" s="44">
        <f>+SUM(K5:K36)</f>
        <v>5558</v>
      </c>
      <c r="L37" s="44">
        <f>+SUM(L5:L36)</f>
        <v>5558</v>
      </c>
      <c r="M37" s="44">
        <f>+SUM(M5:M36)</f>
        <v>16651</v>
      </c>
    </row>
  </sheetData>
  <mergeCells count="2">
    <mergeCell ref="C1:L1"/>
    <mergeCell ref="C2:L2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D0E38-FDC5-4D88-B3F5-0C88E5828FBD}">
  <dimension ref="B2:H12"/>
  <sheetViews>
    <sheetView zoomScale="80" zoomScaleNormal="80" workbookViewId="0">
      <selection activeCell="J9" sqref="J9"/>
    </sheetView>
  </sheetViews>
  <sheetFormatPr baseColWidth="10" defaultColWidth="9.140625" defaultRowHeight="15" x14ac:dyDescent="0.25"/>
  <cols>
    <col min="2" max="2" width="49.7109375" bestFit="1" customWidth="1"/>
    <col min="3" max="3" width="23.42578125" bestFit="1" customWidth="1"/>
    <col min="4" max="4" width="25.7109375" customWidth="1"/>
    <col min="5" max="5" width="15.7109375" customWidth="1"/>
    <col min="6" max="6" width="10" bestFit="1" customWidth="1"/>
    <col min="7" max="7" width="11" bestFit="1" customWidth="1"/>
    <col min="8" max="8" width="12.42578125" bestFit="1" customWidth="1"/>
  </cols>
  <sheetData>
    <row r="2" spans="2:8" ht="15.75" thickBot="1" x14ac:dyDescent="0.3"/>
    <row r="3" spans="2:8" ht="30" x14ac:dyDescent="0.25">
      <c r="B3" s="51" t="s">
        <v>109</v>
      </c>
      <c r="C3" s="52" t="s">
        <v>52</v>
      </c>
      <c r="D3" s="52" t="s">
        <v>54</v>
      </c>
      <c r="E3" s="52" t="s">
        <v>53</v>
      </c>
      <c r="F3" s="52" t="s">
        <v>110</v>
      </c>
      <c r="G3" s="52" t="s">
        <v>111</v>
      </c>
      <c r="H3" s="53" t="s">
        <v>55</v>
      </c>
    </row>
    <row r="4" spans="2:8" x14ac:dyDescent="0.25">
      <c r="B4" s="54" t="s">
        <v>112</v>
      </c>
      <c r="C4" s="55" t="s">
        <v>113</v>
      </c>
      <c r="D4" s="56" t="s">
        <v>114</v>
      </c>
      <c r="E4" s="57" t="s">
        <v>118</v>
      </c>
      <c r="F4" s="46">
        <v>23</v>
      </c>
      <c r="G4" s="46">
        <v>18</v>
      </c>
      <c r="H4" s="48">
        <f t="shared" ref="H4:H11" si="0">+F4-G4</f>
        <v>5</v>
      </c>
    </row>
    <row r="5" spans="2:8" ht="30" x14ac:dyDescent="0.25">
      <c r="B5" s="54" t="s">
        <v>115</v>
      </c>
      <c r="C5" s="55" t="s">
        <v>116</v>
      </c>
      <c r="D5" s="56" t="s">
        <v>117</v>
      </c>
      <c r="E5" s="57" t="s">
        <v>41</v>
      </c>
      <c r="F5" s="46">
        <v>322</v>
      </c>
      <c r="G5" s="46">
        <v>213</v>
      </c>
      <c r="H5" s="48">
        <v>109</v>
      </c>
    </row>
    <row r="6" spans="2:8" x14ac:dyDescent="0.25">
      <c r="B6" s="65" t="s">
        <v>119</v>
      </c>
      <c r="C6" s="66" t="s">
        <v>120</v>
      </c>
      <c r="D6" s="67" t="s">
        <v>121</v>
      </c>
      <c r="E6" s="68" t="s">
        <v>41</v>
      </c>
      <c r="F6" s="46">
        <v>96</v>
      </c>
      <c r="G6" s="46">
        <v>44</v>
      </c>
      <c r="H6" s="48">
        <f t="shared" si="0"/>
        <v>52</v>
      </c>
    </row>
    <row r="7" spans="2:8" x14ac:dyDescent="0.25">
      <c r="B7" s="65"/>
      <c r="C7" s="66"/>
      <c r="D7" s="67"/>
      <c r="E7" s="68"/>
      <c r="F7" s="46">
        <v>87</v>
      </c>
      <c r="G7" s="46">
        <v>54</v>
      </c>
      <c r="H7" s="48">
        <f t="shared" si="0"/>
        <v>33</v>
      </c>
    </row>
    <row r="8" spans="2:8" x14ac:dyDescent="0.25">
      <c r="B8" s="65"/>
      <c r="C8" s="66"/>
      <c r="D8" s="67"/>
      <c r="E8" s="68"/>
      <c r="F8" s="46">
        <v>29</v>
      </c>
      <c r="G8" s="46">
        <v>10</v>
      </c>
      <c r="H8" s="48">
        <f t="shared" si="0"/>
        <v>19</v>
      </c>
    </row>
    <row r="9" spans="2:8" x14ac:dyDescent="0.25">
      <c r="B9" s="75" t="s">
        <v>122</v>
      </c>
      <c r="C9" s="74" t="s">
        <v>123</v>
      </c>
      <c r="D9" s="73" t="s">
        <v>124</v>
      </c>
      <c r="E9" s="72" t="s">
        <v>41</v>
      </c>
      <c r="F9" s="46">
        <v>26084</v>
      </c>
      <c r="G9" s="46">
        <v>15073</v>
      </c>
      <c r="H9" s="48">
        <f t="shared" si="0"/>
        <v>11011</v>
      </c>
    </row>
    <row r="10" spans="2:8" x14ac:dyDescent="0.25">
      <c r="B10" s="82"/>
      <c r="C10" s="80"/>
      <c r="D10" s="78"/>
      <c r="E10" s="76"/>
      <c r="F10" s="46">
        <v>11399</v>
      </c>
      <c r="G10" s="46">
        <v>6797</v>
      </c>
      <c r="H10" s="48">
        <f t="shared" si="0"/>
        <v>4602</v>
      </c>
    </row>
    <row r="11" spans="2:8" ht="15.75" thickBot="1" x14ac:dyDescent="0.3">
      <c r="B11" s="83"/>
      <c r="C11" s="81"/>
      <c r="D11" s="79"/>
      <c r="E11" s="77"/>
      <c r="F11" s="46">
        <v>8254</v>
      </c>
      <c r="G11" s="46">
        <v>4939</v>
      </c>
      <c r="H11" s="48">
        <f t="shared" si="0"/>
        <v>3315</v>
      </c>
    </row>
    <row r="12" spans="2:8" ht="16.5" thickBot="1" x14ac:dyDescent="0.3">
      <c r="B12" s="69" t="s">
        <v>30</v>
      </c>
      <c r="C12" s="70"/>
      <c r="D12" s="70"/>
      <c r="E12" s="71"/>
      <c r="F12" s="49">
        <f>SUM(F4:F11)</f>
        <v>46294</v>
      </c>
      <c r="G12" s="49">
        <f>SUM(G4:G11)</f>
        <v>27148</v>
      </c>
      <c r="H12" s="50">
        <f>SUM(H4:H11)</f>
        <v>19146</v>
      </c>
    </row>
  </sheetData>
  <mergeCells count="9">
    <mergeCell ref="E9:E11"/>
    <mergeCell ref="D9:D11"/>
    <mergeCell ref="C9:C11"/>
    <mergeCell ref="B9:B11"/>
    <mergeCell ref="B12:E12"/>
    <mergeCell ref="B6:B8"/>
    <mergeCell ref="C6:C8"/>
    <mergeCell ref="D6:D8"/>
    <mergeCell ref="E6:E8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76C22ABE8DE0849B77E58809E041C88" ma:contentTypeVersion="10" ma:contentTypeDescription="Crear nuevo documento." ma:contentTypeScope="" ma:versionID="93ab3d0adb8c0308f1cb1cd0693644c7">
  <xsd:schema xmlns:xsd="http://www.w3.org/2001/XMLSchema" xmlns:xs="http://www.w3.org/2001/XMLSchema" xmlns:p="http://schemas.microsoft.com/office/2006/metadata/properties" xmlns:ns3="162eea8d-70cf-4120-8488-5fa632ec6c81" targetNamespace="http://schemas.microsoft.com/office/2006/metadata/properties" ma:root="true" ma:fieldsID="5794b02c959b613c87d4e74030511b81" ns3:_="">
    <xsd:import namespace="162eea8d-70cf-4120-8488-5fa632ec6c81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2eea8d-70cf-4120-8488-5fa632ec6c81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62eea8d-70cf-4120-8488-5fa632ec6c81" xsi:nil="true"/>
  </documentManagement>
</p:properties>
</file>

<file path=customXml/itemProps1.xml><?xml version="1.0" encoding="utf-8"?>
<ds:datastoreItem xmlns:ds="http://schemas.openxmlformats.org/officeDocument/2006/customXml" ds:itemID="{DDBD4949-D9D4-4DB3-BE6B-4E396C7724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2eea8d-70cf-4120-8488-5fa632ec6c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AE2F61F-AE35-4A1F-8525-08B02250C7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83E7F6-12AC-443D-9912-94CE548CFF21}">
  <ds:schemaRefs>
    <ds:schemaRef ds:uri="http://schemas.microsoft.com/office/2006/metadata/properties"/>
    <ds:schemaRef ds:uri="http://schemas.microsoft.com/office/infopath/2007/PartnerControls"/>
    <ds:schemaRef ds:uri="162eea8d-70cf-4120-8488-5fa632ec6c8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Sheet1</vt:lpstr>
      <vt:lpstr>cant. de subs. por benef.</vt:lpstr>
      <vt:lpstr>region</vt:lpstr>
      <vt:lpstr>Nom JUL-SEP</vt:lpstr>
      <vt:lpstr>RAS</vt:lpstr>
      <vt:lpstr>Op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Franciell Lisbeth Lora Rosario</dc:creator>
  <cp:keywords/>
  <dc:description/>
  <cp:lastModifiedBy>Franciell Lisbeth Lora Rosario</cp:lastModifiedBy>
  <cp:revision/>
  <dcterms:created xsi:type="dcterms:W3CDTF">2025-01-16T17:41:19Z</dcterms:created>
  <dcterms:modified xsi:type="dcterms:W3CDTF">2025-10-20T20:13:53Z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0x010100C76C22ABE8DE0849B77E58809E041C88</vt:lpwstr>
  </property>
</Properties>
</file>